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_dados\VENUS\Projetos\Prefeitura de Glória de Dourados\PONTE CONVÊNIO 902053 - 2021\REV01\ORÇAMENTO\"/>
    </mc:Choice>
  </mc:AlternateContent>
  <xr:revisionPtr revIDLastSave="0" documentId="8_{1D858DBF-52A9-45AA-8D8E-144E769E75B3}" xr6:coauthVersionLast="47" xr6:coauthVersionMax="47" xr10:uidLastSave="{00000000-0000-0000-0000-000000000000}"/>
  <bookViews>
    <workbookView xWindow="-120" yWindow="-120" windowWidth="29040" windowHeight="15840" xr2:uid="{DB18C88E-59FA-4A23-BC61-8FD69FF93B2D}"/>
  </bookViews>
  <sheets>
    <sheet name="M.CÁLCUL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M.CÁLCULO!$A$1:$T$72</definedName>
    <definedName name="a">#REF!</definedName>
    <definedName name="ACOMPANHAMENTO" hidden="1">IF(VALUE([2]MENU!$O$4)=2,"BM","PLE")</definedName>
    <definedName name="altura">#REF!</definedName>
    <definedName name="area">#REF!</definedName>
    <definedName name="_xlnm.Print_Area" localSheetId="0">M.CÁLCULO!$A$1:$O$124</definedName>
    <definedName name="azulejista">#REF!</definedName>
    <definedName name="_xlnm.Database">#REF!</definedName>
    <definedName name="bdi">#REF!</definedName>
    <definedName name="Bloco" localSheetId="0" hidden="1">#REF!</definedName>
    <definedName name="Bloco" hidden="1">#REF!</definedName>
    <definedName name="Bloco2" localSheetId="0" hidden="1">#REF!</definedName>
    <definedName name="Bloco2" hidden="1">#REF!</definedName>
    <definedName name="borda">#REF!</definedName>
    <definedName name="CadIns" localSheetId="0" hidden="1">#REF!</definedName>
    <definedName name="CadIns" hidden="1">#REF!</definedName>
    <definedName name="CadSrv" localSheetId="0" hidden="1">#REF!</definedName>
    <definedName name="CadSrv" hidden="1">#REF!</definedName>
    <definedName name="casade">'[3]1 Planilha'!$H$240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have" localSheetId="0" hidden="1">#REF!</definedName>
    <definedName name="Chave" hidden="1">#REF!</definedName>
    <definedName name="Chave1" localSheetId="0" hidden="1">#REF!</definedName>
    <definedName name="Chave1" hidden="1">#REF!</definedName>
    <definedName name="Clas" localSheetId="0" hidden="1">MAX(LEN(#REF!))</definedName>
    <definedName name="Clas" hidden="1">MAX(LEN(#REF!))</definedName>
    <definedName name="Cliente" hidden="1">""</definedName>
    <definedName name="Cls" hidden="1">#N/A</definedName>
    <definedName name="Cod" localSheetId="0" hidden="1">#REF!</definedName>
    <definedName name="Cod" hidden="1">#REF!</definedName>
    <definedName name="Codigo" localSheetId="0" hidden="1">#REF!</definedName>
    <definedName name="Codigo" hidden="1">#REF!</definedName>
    <definedName name="Coluna" localSheetId="0" hidden="1">#REF!</definedName>
    <definedName name="Coluna" hidden="1">#REF!</definedName>
    <definedName name="Comp" localSheetId="0" hidden="1">#REF!</definedName>
    <definedName name="Comp" hidden="1">#REF!</definedName>
    <definedName name="composição" localSheetId="0" hidden="1">#REF!</definedName>
    <definedName name="composição" hidden="1">#REF!</definedName>
    <definedName name="CpuAux" localSheetId="0" hidden="1">#REF!</definedName>
    <definedName name="CpuAux" hidden="1">#REF!</definedName>
    <definedName name="CPUs" localSheetId="0" hidden="1">#REF!</definedName>
    <definedName name="CPUs" hidden="1">#REF!</definedName>
    <definedName name="CRIT" localSheetId="0" hidden="1">#REF!</definedName>
    <definedName name="CRIT" hidden="1">#REF!</definedName>
    <definedName name="_xlnm.Criteria" localSheetId="0" hidden="1">#REF!</definedName>
    <definedName name="_xlnm.Criteria" hidden="1">#REF!</definedName>
    <definedName name="CunEq" localSheetId="0" hidden="1">SUM(IF(#REF! =#REF!,(#REF!)*(#REF!="EQ")))</definedName>
    <definedName name="CunEq" hidden="1">SUM(IF(#REF! =#REF!,(#REF!)*(#REF!="EQ")))</definedName>
    <definedName name="CunMo" localSheetId="0" hidden="1">SUM(IF(#REF! =#REF!,(#REF!)*(#REF!="MO")))</definedName>
    <definedName name="CunMo" hidden="1">SUM(IF(#REF! =#REF!,(#REF!)*(#REF!="MO")))</definedName>
    <definedName name="CunMp" localSheetId="0" hidden="1">SUM(IF(#REF! =#REF!,(#REF!)*(#REF!="MP")))</definedName>
    <definedName name="CunMp" hidden="1">SUM(IF(#REF! =#REF!,(#REF!)*(#REF!="MP")))</definedName>
    <definedName name="DescAux" hidden="1">#N/A</definedName>
    <definedName name="dtmo">#REF!</definedName>
    <definedName name="emboco">#REF!</definedName>
    <definedName name="EmpAux" hidden="1">""</definedName>
    <definedName name="empol">#REF!</definedName>
    <definedName name="EQ" localSheetId="0" hidden="1">#REF!</definedName>
    <definedName name="EQ" hidden="1">#REF!</definedName>
    <definedName name="escava">#REF!</definedName>
    <definedName name="ferbloco">#REF!</definedName>
    <definedName name="ferro">#REF!</definedName>
    <definedName name="Insumos" localSheetId="0" hidden="1">#REF!</definedName>
    <definedName name="Insumos" hidden="1">#REF!</definedName>
    <definedName name="Itens" localSheetId="0" hidden="1">#REF!</definedName>
    <definedName name="Itens" hidden="1">#REF!</definedName>
    <definedName name="lastro">#REF!</definedName>
    <definedName name="Local" hidden="1">""</definedName>
    <definedName name="ls">#REF!</definedName>
    <definedName name="Max" localSheetId="0" hidden="1">COUNTIF(#REF!,"&lt;&gt;0")+3</definedName>
    <definedName name="Max" hidden="1">COUNTIF(#REF!,"&lt;&gt;0")+3</definedName>
    <definedName name="meioficial">#REF!</definedName>
    <definedName name="MO" localSheetId="0" hidden="1">#REF!</definedName>
    <definedName name="MO" hidden="1">#REF!</definedName>
    <definedName name="Modelo" localSheetId="0" hidden="1">#REF!</definedName>
    <definedName name="Modelo" hidden="1">#REF!</definedName>
    <definedName name="MP" localSheetId="0" hidden="1">#REF!</definedName>
    <definedName name="MP" hidden="1">#REF!</definedName>
    <definedName name="NADA" localSheetId="0" hidden="1">SUM(IF(#REF! =#REF!,(#REF!)*(#REF!="EQ")))</definedName>
    <definedName name="NADA" hidden="1">SUM(IF(#REF! =#REF!,(#REF!)*(#REF!="EQ")))</definedName>
    <definedName name="NADA1" localSheetId="0" hidden="1">SUM(IF(#REF! =#REF!,(#REF!)*(#REF!="MO")))</definedName>
    <definedName name="NADA1" hidden="1">SUM(IF(#REF! =#REF!,(#REF!)*(#REF!="MO")))</definedName>
    <definedName name="NADA2" localSheetId="0" hidden="1">SUM(IF(#REF! =#REF!,(#REF!)*(#REF!="MP")))</definedName>
    <definedName name="NADA2" hidden="1">SUM(IF(#REF! =#REF!,(#REF!)*(#REF!="MP")))</definedName>
    <definedName name="neutrol">#REF!</definedName>
    <definedName name="neutrol1">#REF!</definedName>
    <definedName name="NLEq" hidden="1">4</definedName>
    <definedName name="NLMo" hidden="1">6</definedName>
    <definedName name="NLMp" hidden="1">5</definedName>
    <definedName name="NLTr" hidden="1">3</definedName>
    <definedName name="Obra" hidden="1">""</definedName>
    <definedName name="oficial">#REF!</definedName>
    <definedName name="OnOff" hidden="1">"ON"</definedName>
    <definedName name="Ordem" localSheetId="0" hidden="1">#REF!</definedName>
    <definedName name="Ordem" hidden="1">#REF!</definedName>
    <definedName name="Origem" localSheetId="0" hidden="1">#REF!</definedName>
    <definedName name="Origem" hidden="1">#REF!</definedName>
    <definedName name="pdireito">#REF!</definedName>
    <definedName name="pilar">#REF!</definedName>
    <definedName name="pintura">#REF!</definedName>
    <definedName name="Plan1" localSheetId="0" hidden="1">#REF!</definedName>
    <definedName name="Plan1" hidden="1">#REF!</definedName>
    <definedName name="Posição" localSheetId="0" hidden="1">#REF!</definedName>
    <definedName name="Posição" hidden="1">#REF!</definedName>
    <definedName name="Prd" hidden="1">#N/A</definedName>
    <definedName name="PrdAux" hidden="1">#N/A</definedName>
    <definedName name="Print_Area_MI">#REF!</definedName>
    <definedName name="QD" localSheetId="0" hidden="1">#REF!</definedName>
    <definedName name="QD" hidden="1">#REF!</definedName>
    <definedName name="QTD" localSheetId="0" hidden="1">#REF!</definedName>
    <definedName name="QTD" hidden="1">#REF!</definedName>
    <definedName name="QtEq" localSheetId="0" hidden="1">#REF!</definedName>
    <definedName name="QtEq" hidden="1">#REF!</definedName>
    <definedName name="QtMo" localSheetId="0" hidden="1">#REF!</definedName>
    <definedName name="QtMo" hidden="1">#REF!</definedName>
    <definedName name="QtMp" localSheetId="0" hidden="1">#REF!</definedName>
    <definedName name="QtMp" hidden="1">#REF!</definedName>
    <definedName name="QtTr" localSheetId="0" hidden="1">#REF!</definedName>
    <definedName name="QtTr" hidden="1">#REF!</definedName>
    <definedName name="Relat" localSheetId="0" hidden="1">#REF!</definedName>
    <definedName name="Relat" hidden="1">#REF!</definedName>
    <definedName name="RRR" localSheetId="0" hidden="1">#REF!</definedName>
    <definedName name="RRR" hidden="1">#REF!</definedName>
    <definedName name="RRRRRRR" localSheetId="0" hidden="1">#REF!</definedName>
    <definedName name="RRRRRRR" hidden="1">#REF!</definedName>
    <definedName name="salario">#REF!</definedName>
    <definedName name="SE" localSheetId="0" hidden="1">#REF!</definedName>
    <definedName name="SE" hidden="1">#REF!</definedName>
    <definedName name="servente">#REF!</definedName>
    <definedName name="soma">'[4]1 Planilha'!$H$240</definedName>
    <definedName name="SRV" localSheetId="0" hidden="1">#REF!</definedName>
    <definedName name="SRV" hidden="1">#REF!</definedName>
    <definedName name="teste" localSheetId="0" hidden="1">COUNTIF(#REF!,"&lt;&gt;0")+3</definedName>
    <definedName name="teste" hidden="1">COUNTIF(#REF!,"&lt;&gt;0")+3</definedName>
    <definedName name="_xlnm.Print_Titles" localSheetId="0">M.CÁLCULO!$A:$H,M.CÁLCULO!$1:$15</definedName>
    <definedName name="TOT" localSheetId="0" hidden="1">#REF!</definedName>
    <definedName name="TOT" hidden="1">#REF!</definedName>
    <definedName name="total">#REF!</definedName>
    <definedName name="ufir">#REF!</definedName>
    <definedName name="un" hidden="1">#N/A</definedName>
    <definedName name="UnidAux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4" i="1" l="1"/>
  <c r="M124" i="1"/>
  <c r="K124" i="1"/>
  <c r="J124" i="1"/>
  <c r="I124" i="1"/>
  <c r="O124" i="1" s="1"/>
  <c r="H123" i="1"/>
  <c r="L123" i="1" s="1"/>
  <c r="O123" i="1" s="1"/>
  <c r="H122" i="1"/>
  <c r="L122" i="1" s="1"/>
  <c r="O122" i="1" s="1"/>
  <c r="L121" i="1"/>
  <c r="L124" i="1" s="1"/>
  <c r="H121" i="1"/>
  <c r="L120" i="1"/>
  <c r="O120" i="1" s="1"/>
  <c r="H120" i="1"/>
  <c r="I118" i="1"/>
  <c r="L118" i="1" s="1"/>
  <c r="A118" i="1"/>
  <c r="B118" i="1" s="1"/>
  <c r="N116" i="1"/>
  <c r="M116" i="1"/>
  <c r="K116" i="1"/>
  <c r="J116" i="1"/>
  <c r="I116" i="1"/>
  <c r="H115" i="1"/>
  <c r="L115" i="1" s="1"/>
  <c r="O115" i="1" s="1"/>
  <c r="D114" i="1"/>
  <c r="H114" i="1" s="1"/>
  <c r="L114" i="1" s="1"/>
  <c r="O114" i="1" s="1"/>
  <c r="L113" i="1"/>
  <c r="O113" i="1" s="1"/>
  <c r="H113" i="1"/>
  <c r="H112" i="1"/>
  <c r="L112" i="1" s="1"/>
  <c r="O112" i="1" s="1"/>
  <c r="L111" i="1"/>
  <c r="L116" i="1" s="1"/>
  <c r="H111" i="1"/>
  <c r="L109" i="1"/>
  <c r="I109" i="1"/>
  <c r="J109" i="1" s="1"/>
  <c r="A109" i="1"/>
  <c r="B109" i="1" s="1"/>
  <c r="N107" i="1"/>
  <c r="N106" i="1"/>
  <c r="M106" i="1"/>
  <c r="L106" i="1"/>
  <c r="K106" i="1"/>
  <c r="K107" i="1" s="1"/>
  <c r="J106" i="1"/>
  <c r="J107" i="1" s="1"/>
  <c r="I106" i="1"/>
  <c r="I107" i="1" s="1"/>
  <c r="N103" i="1"/>
  <c r="M103" i="1"/>
  <c r="M107" i="1" s="1"/>
  <c r="K103" i="1"/>
  <c r="J103" i="1"/>
  <c r="I103" i="1"/>
  <c r="L102" i="1"/>
  <c r="O102" i="1" s="1"/>
  <c r="H102" i="1"/>
  <c r="H101" i="1"/>
  <c r="L101" i="1" s="1"/>
  <c r="O101" i="1" s="1"/>
  <c r="L100" i="1"/>
  <c r="O100" i="1" s="1"/>
  <c r="H100" i="1"/>
  <c r="H99" i="1"/>
  <c r="L99" i="1" s="1"/>
  <c r="O99" i="1" s="1"/>
  <c r="L98" i="1"/>
  <c r="H98" i="1"/>
  <c r="I97" i="1"/>
  <c r="L97" i="1" s="1"/>
  <c r="J96" i="1"/>
  <c r="I96" i="1"/>
  <c r="L96" i="1" s="1"/>
  <c r="I95" i="1"/>
  <c r="L95" i="1" s="1"/>
  <c r="L94" i="1"/>
  <c r="J94" i="1"/>
  <c r="I94" i="1"/>
  <c r="B94" i="1"/>
  <c r="A94" i="1"/>
  <c r="O89" i="1"/>
  <c r="O104" i="1" s="1"/>
  <c r="J89" i="1"/>
  <c r="I89" i="1"/>
  <c r="I90" i="1" s="1"/>
  <c r="I88" i="1"/>
  <c r="N87" i="1"/>
  <c r="N88" i="1" s="1"/>
  <c r="M87" i="1"/>
  <c r="L87" i="1"/>
  <c r="K87" i="1"/>
  <c r="J87" i="1"/>
  <c r="I87" i="1"/>
  <c r="N86" i="1"/>
  <c r="N92" i="1" s="1"/>
  <c r="M86" i="1"/>
  <c r="N85" i="1"/>
  <c r="M85" i="1"/>
  <c r="L85" i="1"/>
  <c r="K85" i="1"/>
  <c r="J85" i="1"/>
  <c r="I85" i="1"/>
  <c r="I86" i="1" s="1"/>
  <c r="N84" i="1"/>
  <c r="M84" i="1"/>
  <c r="M88" i="1" s="1"/>
  <c r="L84" i="1"/>
  <c r="L86" i="1" s="1"/>
  <c r="K84" i="1"/>
  <c r="K86" i="1" s="1"/>
  <c r="J84" i="1"/>
  <c r="J86" i="1" s="1"/>
  <c r="I84" i="1"/>
  <c r="O84" i="1" s="1"/>
  <c r="O83" i="1"/>
  <c r="L83" i="1"/>
  <c r="I82" i="1"/>
  <c r="L82" i="1" s="1"/>
  <c r="L81" i="1"/>
  <c r="J81" i="1"/>
  <c r="I81" i="1"/>
  <c r="L80" i="1"/>
  <c r="I80" i="1"/>
  <c r="J80" i="1" s="1"/>
  <c r="I79" i="1"/>
  <c r="L79" i="1" s="1"/>
  <c r="B79" i="1"/>
  <c r="A79" i="1"/>
  <c r="K77" i="1"/>
  <c r="J77" i="1"/>
  <c r="I77" i="1"/>
  <c r="N76" i="1"/>
  <c r="N77" i="1" s="1"/>
  <c r="M76" i="1"/>
  <c r="M77" i="1" s="1"/>
  <c r="K76" i="1"/>
  <c r="J76" i="1"/>
  <c r="I76" i="1"/>
  <c r="L73" i="1"/>
  <c r="J73" i="1"/>
  <c r="I73" i="1"/>
  <c r="B73" i="1"/>
  <c r="A73" i="1"/>
  <c r="N71" i="1"/>
  <c r="M71" i="1"/>
  <c r="K71" i="1"/>
  <c r="I71" i="1"/>
  <c r="N70" i="1"/>
  <c r="M70" i="1"/>
  <c r="K70" i="1"/>
  <c r="J70" i="1"/>
  <c r="J71" i="1" s="1"/>
  <c r="I70" i="1"/>
  <c r="J67" i="1"/>
  <c r="I67" i="1"/>
  <c r="L67" i="1" s="1"/>
  <c r="A67" i="1"/>
  <c r="B67" i="1" s="1"/>
  <c r="L64" i="1"/>
  <c r="L62" i="1"/>
  <c r="L61" i="1"/>
  <c r="L59" i="1"/>
  <c r="L60" i="1" s="1"/>
  <c r="H59" i="1"/>
  <c r="L56" i="1"/>
  <c r="I56" i="1"/>
  <c r="J56" i="1" s="1"/>
  <c r="A56" i="1"/>
  <c r="B56" i="1" s="1"/>
  <c r="N54" i="1"/>
  <c r="M54" i="1"/>
  <c r="K54" i="1"/>
  <c r="J54" i="1"/>
  <c r="I54" i="1"/>
  <c r="H53" i="1"/>
  <c r="L53" i="1" s="1"/>
  <c r="L54" i="1" s="1"/>
  <c r="O54" i="1" s="1"/>
  <c r="I50" i="1"/>
  <c r="J50" i="1" s="1"/>
  <c r="A50" i="1"/>
  <c r="B50" i="1" s="1"/>
  <c r="N48" i="1"/>
  <c r="M48" i="1"/>
  <c r="K48" i="1"/>
  <c r="J48" i="1"/>
  <c r="I48" i="1"/>
  <c r="H47" i="1"/>
  <c r="L47" i="1" s="1"/>
  <c r="L48" i="1" s="1"/>
  <c r="I44" i="1"/>
  <c r="J44" i="1" s="1"/>
  <c r="A44" i="1"/>
  <c r="B44" i="1" s="1"/>
  <c r="N42" i="1"/>
  <c r="M42" i="1"/>
  <c r="K42" i="1"/>
  <c r="J42" i="1"/>
  <c r="I42" i="1"/>
  <c r="L41" i="1"/>
  <c r="L42" i="1" s="1"/>
  <c r="H41" i="1"/>
  <c r="I38" i="1"/>
  <c r="L38" i="1" s="1"/>
  <c r="A38" i="1"/>
  <c r="B38" i="1" s="1"/>
  <c r="N36" i="1"/>
  <c r="M36" i="1"/>
  <c r="K36" i="1"/>
  <c r="J36" i="1"/>
  <c r="I36" i="1"/>
  <c r="L35" i="1"/>
  <c r="L36" i="1" s="1"/>
  <c r="H35" i="1"/>
  <c r="AB33" i="1"/>
  <c r="AA33" i="1"/>
  <c r="Z33" i="1"/>
  <c r="Y33" i="1"/>
  <c r="X33" i="1"/>
  <c r="W33" i="1"/>
  <c r="V33" i="1"/>
  <c r="U33" i="1"/>
  <c r="L32" i="1"/>
  <c r="I32" i="1"/>
  <c r="J32" i="1" s="1"/>
  <c r="A32" i="1"/>
  <c r="B32" i="1" s="1"/>
  <c r="O30" i="1"/>
  <c r="I29" i="1"/>
  <c r="J29" i="1" s="1"/>
  <c r="A29" i="1"/>
  <c r="B29" i="1" s="1"/>
  <c r="O27" i="1"/>
  <c r="I26" i="1"/>
  <c r="J26" i="1" s="1"/>
  <c r="A26" i="1"/>
  <c r="B26" i="1" s="1"/>
  <c r="M24" i="1"/>
  <c r="L24" i="1"/>
  <c r="O24" i="1" s="1"/>
  <c r="I21" i="1"/>
  <c r="L21" i="1" s="1"/>
  <c r="A21" i="1"/>
  <c r="B21" i="1" s="1"/>
  <c r="L19" i="1"/>
  <c r="O19" i="1" s="1"/>
  <c r="I16" i="1"/>
  <c r="L16" i="1" s="1"/>
  <c r="B16" i="1"/>
  <c r="A16" i="1"/>
  <c r="B6" i="1"/>
  <c r="L103" i="1" l="1"/>
  <c r="L65" i="1"/>
  <c r="L92" i="1"/>
  <c r="M92" i="1"/>
  <c r="O36" i="1"/>
  <c r="I92" i="1"/>
  <c r="O86" i="1"/>
  <c r="O42" i="1"/>
  <c r="N104" i="1"/>
  <c r="N105" i="1" s="1"/>
  <c r="M104" i="1"/>
  <c r="M105" i="1" s="1"/>
  <c r="L104" i="1"/>
  <c r="K104" i="1"/>
  <c r="K105" i="1" s="1"/>
  <c r="J104" i="1"/>
  <c r="J105" i="1" s="1"/>
  <c r="I104" i="1"/>
  <c r="I105" i="1" s="1"/>
  <c r="O116" i="1"/>
  <c r="O48" i="1"/>
  <c r="L63" i="1"/>
  <c r="O60" i="1"/>
  <c r="J97" i="1"/>
  <c r="J21" i="1"/>
  <c r="O59" i="1"/>
  <c r="J16" i="1"/>
  <c r="L26" i="1"/>
  <c r="L44" i="1"/>
  <c r="J79" i="1"/>
  <c r="J88" i="1"/>
  <c r="J92" i="1" s="1"/>
  <c r="K89" i="1"/>
  <c r="K90" i="1" s="1"/>
  <c r="O121" i="1"/>
  <c r="L29" i="1"/>
  <c r="L50" i="1"/>
  <c r="J38" i="1"/>
  <c r="J82" i="1"/>
  <c r="K88" i="1"/>
  <c r="K92" i="1" s="1"/>
  <c r="L89" i="1"/>
  <c r="J95" i="1"/>
  <c r="O111" i="1"/>
  <c r="J118" i="1"/>
  <c r="L88" i="1"/>
  <c r="M89" i="1"/>
  <c r="M90" i="1" s="1"/>
  <c r="N89" i="1"/>
  <c r="N90" i="1" s="1"/>
  <c r="O98" i="1"/>
  <c r="L76" i="1" l="1"/>
  <c r="L77" i="1" s="1"/>
  <c r="O77" i="1" s="1"/>
  <c r="O65" i="1"/>
  <c r="O92" i="1"/>
  <c r="L107" i="1"/>
  <c r="O107" i="1" s="1"/>
  <c r="O103" i="1"/>
  <c r="L105" i="1"/>
  <c r="O105" i="1" s="1"/>
  <c r="O88" i="1"/>
  <c r="L90" i="1"/>
  <c r="J90" i="1"/>
  <c r="O63" i="1"/>
  <c r="L70" i="1"/>
  <c r="L71" i="1" s="1"/>
  <c r="O71" i="1" s="1"/>
  <c r="O90" i="1" l="1"/>
</calcChain>
</file>

<file path=xl/sharedStrings.xml><?xml version="1.0" encoding="utf-8"?>
<sst xmlns="http://schemas.openxmlformats.org/spreadsheetml/2006/main" count="115" uniqueCount="63">
  <si>
    <t>Estado de Mato Grosso do Sul</t>
  </si>
  <si>
    <t>Prefeitura Municipal de GLÓRIA DE DOURADOS - P.M.G.D.</t>
  </si>
  <si>
    <t>Governo Municipal</t>
  </si>
  <si>
    <t>MEMORIAL QUANTITATIVO</t>
  </si>
  <si>
    <t>OBRA</t>
  </si>
  <si>
    <t>TRECHO</t>
  </si>
  <si>
    <t>Empresa</t>
  </si>
  <si>
    <t>SUBTRECHO</t>
  </si>
  <si>
    <t>Contrato</t>
  </si>
  <si>
    <t>MEDIÇÃO</t>
  </si>
  <si>
    <t>Prazo</t>
  </si>
  <si>
    <t>PERÍODO</t>
  </si>
  <si>
    <t>Processo</t>
  </si>
  <si>
    <t>FRENTE</t>
  </si>
  <si>
    <t>PTE 4ª LINHA NASCENTE</t>
  </si>
  <si>
    <t>TOTAL</t>
  </si>
  <si>
    <t>Altura (m)</t>
  </si>
  <si>
    <t>Largura (m)</t>
  </si>
  <si>
    <t>Área (m²)</t>
  </si>
  <si>
    <t>Quantidade (un)</t>
  </si>
  <si>
    <t>DIAS</t>
  </si>
  <si>
    <t>HORAS</t>
  </si>
  <si>
    <t xml:space="preserve">HORA </t>
  </si>
  <si>
    <t>Comprimento (m)</t>
  </si>
  <si>
    <t>LINHAS</t>
  </si>
  <si>
    <t>MEDIDA</t>
  </si>
  <si>
    <t>Comprim.</t>
  </si>
  <si>
    <t>2,5X2,5</t>
  </si>
  <si>
    <t>Peso (t/m)</t>
  </si>
  <si>
    <t>DMT ATÉ 30 KM (km)</t>
  </si>
  <si>
    <t>Transporte até 30km (txkm)</t>
  </si>
  <si>
    <t>DMT ACIMA DE 30KM(km)</t>
  </si>
  <si>
    <t>Transporte acima de 30km (txkm)</t>
  </si>
  <si>
    <t>Profundidade</t>
  </si>
  <si>
    <t>Largura</t>
  </si>
  <si>
    <t>Jusante</t>
  </si>
  <si>
    <t>Montante</t>
  </si>
  <si>
    <t>Média</t>
  </si>
  <si>
    <t>ÁREA</t>
  </si>
  <si>
    <t>BDCC</t>
  </si>
  <si>
    <t>Área Total (m²)</t>
  </si>
  <si>
    <t>Espessura da Base (m)</t>
  </si>
  <si>
    <t>Volume (m³)</t>
  </si>
  <si>
    <t>Espessura de nivelamento da base (m)</t>
  </si>
  <si>
    <t>QUANTIDADE</t>
  </si>
  <si>
    <t>COMPRIMENTO</t>
  </si>
  <si>
    <t>LARGUR/ÁREA</t>
  </si>
  <si>
    <t>ESPESSURA</t>
  </si>
  <si>
    <t>REGULA BASE</t>
  </si>
  <si>
    <t>ALA</t>
  </si>
  <si>
    <t>VIGA</t>
  </si>
  <si>
    <t>Compl. Piso Alas</t>
  </si>
  <si>
    <t>VIGA ENGASTE</t>
  </si>
  <si>
    <t>DMT (km)</t>
  </si>
  <si>
    <t>Transporte até 30km (m3xkm)</t>
  </si>
  <si>
    <t>Transporte acima de 30km (m3xkm)</t>
  </si>
  <si>
    <t>LARG/PERÍM</t>
  </si>
  <si>
    <t>Piso Alas</t>
  </si>
  <si>
    <t>Área (m2)</t>
  </si>
  <si>
    <t>QUANT</t>
  </si>
  <si>
    <t>REPET</t>
  </si>
  <si>
    <t>PESO</t>
  </si>
  <si>
    <t>Peso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</si>
</sst>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_(* #,##0.00_);_(* \(#,##0.00\);_(* &quot;-&quot;??_);_(@_)"/>
    <numFmt numFmtId="166" formatCode="_(* #,##0.00000_);_(* \(#,##0.00000\);_(* &quot;-&quot;??_);_(@_)"/>
    <numFmt numFmtId="167" formatCode="_(* #,##0_);_(* \(#,##0\);_(* &quot;-&quot;??_);_(@_)"/>
    <numFmt numFmtId="168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32">
    <xf numFmtId="0" fontId="0" fillId="0" borderId="0" xfId="0"/>
    <xf numFmtId="0" fontId="2" fillId="0" borderId="0" xfId="2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3" fillId="0" borderId="5" xfId="2" applyNumberFormat="1" applyFont="1" applyBorder="1" applyAlignment="1">
      <alignment vertical="center"/>
    </xf>
    <xf numFmtId="164" fontId="3" fillId="0" borderId="6" xfId="2" applyNumberFormat="1" applyFont="1" applyBorder="1" applyAlignment="1">
      <alignment vertical="center"/>
    </xf>
    <xf numFmtId="0" fontId="2" fillId="0" borderId="7" xfId="2" applyFont="1" applyBorder="1" applyAlignment="1">
      <alignment horizontal="right" vertical="center"/>
    </xf>
    <xf numFmtId="0" fontId="3" fillId="0" borderId="4" xfId="2" applyFont="1" applyBorder="1" applyAlignment="1">
      <alignment horizontal="left" vertical="center"/>
    </xf>
    <xf numFmtId="0" fontId="3" fillId="0" borderId="6" xfId="2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4" fontId="3" fillId="0" borderId="5" xfId="2" applyNumberFormat="1" applyFont="1" applyBorder="1" applyAlignment="1">
      <alignment horizontal="left" vertical="center"/>
    </xf>
    <xf numFmtId="4" fontId="3" fillId="0" borderId="7" xfId="2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4" fontId="0" fillId="0" borderId="0" xfId="0" applyNumberFormat="1"/>
    <xf numFmtId="164" fontId="3" fillId="0" borderId="6" xfId="2" applyNumberFormat="1" applyFont="1" applyBorder="1" applyAlignment="1">
      <alignment horizontal="center" vertical="center"/>
    </xf>
    <xf numFmtId="14" fontId="3" fillId="0" borderId="5" xfId="2" applyNumberFormat="1" applyFont="1" applyBorder="1" applyAlignment="1">
      <alignment vertical="center"/>
    </xf>
    <xf numFmtId="14" fontId="3" fillId="0" borderId="6" xfId="2" applyNumberFormat="1" applyFont="1" applyBorder="1" applyAlignment="1">
      <alignment horizontal="center" vertical="center"/>
    </xf>
    <xf numFmtId="14" fontId="3" fillId="0" borderId="6" xfId="2" applyNumberFormat="1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2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top" wrapText="1"/>
    </xf>
    <xf numFmtId="0" fontId="9" fillId="0" borderId="4" xfId="2" applyFont="1" applyBorder="1" applyAlignment="1">
      <alignment horizontal="left" vertical="center" textRotation="90" wrapText="1"/>
    </xf>
    <xf numFmtId="0" fontId="9" fillId="0" borderId="2" xfId="2" applyFont="1" applyBorder="1" applyAlignment="1">
      <alignment horizontal="left" vertical="center" textRotation="90" wrapText="1"/>
    </xf>
    <xf numFmtId="0" fontId="3" fillId="0" borderId="4" xfId="2" applyFont="1" applyBorder="1" applyAlignment="1">
      <alignment horizontal="left" vertical="center" textRotation="90" wrapText="1"/>
    </xf>
    <xf numFmtId="0" fontId="10" fillId="0" borderId="0" xfId="2" applyFont="1" applyAlignment="1">
      <alignment vertical="center"/>
    </xf>
    <xf numFmtId="0" fontId="9" fillId="0" borderId="8" xfId="2" applyFont="1" applyBorder="1" applyAlignment="1">
      <alignment horizontal="left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left" vertical="center" textRotation="90" wrapText="1"/>
    </xf>
    <xf numFmtId="0" fontId="9" fillId="0" borderId="10" xfId="2" applyFont="1" applyBorder="1" applyAlignment="1">
      <alignment horizontal="left" vertical="center" textRotation="90" wrapText="1"/>
    </xf>
    <xf numFmtId="0" fontId="3" fillId="0" borderId="9" xfId="2" applyFont="1" applyBorder="1" applyAlignment="1">
      <alignment horizontal="left" vertical="center" textRotation="90" wrapText="1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2" xfId="2" applyFont="1" applyBorder="1" applyAlignment="1">
      <alignment horizontal="center" vertical="center"/>
    </xf>
    <xf numFmtId="1" fontId="3" fillId="0" borderId="12" xfId="2" applyNumberFormat="1" applyFont="1" applyBorder="1" applyAlignment="1">
      <alignment horizontal="center" vertical="center"/>
    </xf>
    <xf numFmtId="1" fontId="3" fillId="0" borderId="13" xfId="2" applyNumberFormat="1" applyFont="1" applyBorder="1" applyAlignment="1">
      <alignment horizontal="center" vertical="center"/>
    </xf>
    <xf numFmtId="0" fontId="5" fillId="2" borderId="11" xfId="2" applyFont="1" applyFill="1" applyBorder="1" applyAlignment="1">
      <alignment horizontal="left" vertical="top" wrapText="1"/>
    </xf>
    <xf numFmtId="0" fontId="5" fillId="2" borderId="12" xfId="2" applyFont="1" applyFill="1" applyBorder="1" applyAlignment="1">
      <alignment horizontal="left" vertical="top" wrapText="1"/>
    </xf>
    <xf numFmtId="0" fontId="9" fillId="0" borderId="14" xfId="2" applyFont="1" applyBorder="1" applyAlignment="1">
      <alignment vertical="center"/>
    </xf>
    <xf numFmtId="0" fontId="9" fillId="3" borderId="15" xfId="3" applyFont="1" applyFill="1" applyBorder="1" applyAlignment="1">
      <alignment vertical="center"/>
    </xf>
    <xf numFmtId="0" fontId="9" fillId="3" borderId="1" xfId="3" applyFont="1" applyFill="1" applyBorder="1" applyAlignment="1">
      <alignment vertical="center"/>
    </xf>
    <xf numFmtId="0" fontId="9" fillId="3" borderId="16" xfId="3" applyFont="1" applyFill="1" applyBorder="1" applyAlignment="1">
      <alignment vertical="center"/>
    </xf>
    <xf numFmtId="165" fontId="9" fillId="0" borderId="16" xfId="1" applyFont="1" applyFill="1" applyBorder="1" applyAlignment="1">
      <alignment vertical="center"/>
    </xf>
    <xf numFmtId="165" fontId="3" fillId="0" borderId="16" xfId="1" applyFont="1" applyFill="1" applyBorder="1" applyAlignment="1">
      <alignment vertical="center"/>
    </xf>
    <xf numFmtId="0" fontId="9" fillId="3" borderId="5" xfId="3" applyFont="1" applyFill="1" applyBorder="1" applyAlignment="1">
      <alignment vertical="center"/>
    </xf>
    <xf numFmtId="0" fontId="9" fillId="3" borderId="6" xfId="3" applyFont="1" applyFill="1" applyBorder="1" applyAlignment="1">
      <alignment vertical="center"/>
    </xf>
    <xf numFmtId="0" fontId="9" fillId="3" borderId="7" xfId="3" applyFont="1" applyFill="1" applyBorder="1" applyAlignment="1">
      <alignment vertical="center"/>
    </xf>
    <xf numFmtId="165" fontId="9" fillId="0" borderId="7" xfId="1" applyFont="1" applyFill="1" applyBorder="1" applyAlignment="1">
      <alignment vertical="center"/>
    </xf>
    <xf numFmtId="165" fontId="3" fillId="0" borderId="7" xfId="1" applyFont="1" applyFill="1" applyBorder="1" applyAlignment="1">
      <alignment vertical="center"/>
    </xf>
    <xf numFmtId="0" fontId="9" fillId="0" borderId="5" xfId="2" applyFont="1" applyBorder="1" applyAlignment="1">
      <alignment vertical="center"/>
    </xf>
    <xf numFmtId="165" fontId="3" fillId="0" borderId="4" xfId="1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center" vertical="center"/>
    </xf>
    <xf numFmtId="1" fontId="3" fillId="0" borderId="7" xfId="2" applyNumberFormat="1" applyFont="1" applyBorder="1" applyAlignment="1">
      <alignment horizontal="center" vertical="center"/>
    </xf>
    <xf numFmtId="0" fontId="5" fillId="2" borderId="5" xfId="2" applyFont="1" applyFill="1" applyBorder="1" applyAlignment="1">
      <alignment horizontal="left" vertical="top" wrapText="1"/>
    </xf>
    <xf numFmtId="0" fontId="5" fillId="2" borderId="6" xfId="2" applyFont="1" applyFill="1" applyBorder="1" applyAlignment="1">
      <alignment horizontal="left" vertical="top" wrapText="1"/>
    </xf>
    <xf numFmtId="0" fontId="9" fillId="0" borderId="4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1" fontId="3" fillId="0" borderId="3" xfId="2" applyNumberFormat="1" applyFont="1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0" fontId="5" fillId="2" borderId="18" xfId="2" applyFont="1" applyFill="1" applyBorder="1" applyAlignment="1">
      <alignment horizontal="left" vertical="top" wrapText="1"/>
    </xf>
    <xf numFmtId="0" fontId="5" fillId="2" borderId="3" xfId="2" applyFont="1" applyFill="1" applyBorder="1" applyAlignment="1">
      <alignment horizontal="left" vertical="top" wrapText="1"/>
    </xf>
    <xf numFmtId="0" fontId="0" fillId="0" borderId="4" xfId="0" applyBorder="1"/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1" fontId="3" fillId="0" borderId="4" xfId="2" applyNumberFormat="1" applyFont="1" applyBorder="1" applyAlignment="1">
      <alignment horizontal="center" vertical="center"/>
    </xf>
    <xf numFmtId="0" fontId="5" fillId="2" borderId="4" xfId="2" applyFont="1" applyFill="1" applyBorder="1" applyAlignment="1">
      <alignment horizontal="left" vertical="top" wrapText="1"/>
    </xf>
    <xf numFmtId="0" fontId="3" fillId="0" borderId="4" xfId="2" applyFont="1" applyBorder="1" applyAlignment="1">
      <alignment vertical="center" textRotation="90" wrapText="1"/>
    </xf>
    <xf numFmtId="0" fontId="9" fillId="0" borderId="7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" fontId="3" fillId="0" borderId="16" xfId="2" applyNumberFormat="1" applyFont="1" applyBorder="1" applyAlignment="1">
      <alignment horizontal="center" vertical="center"/>
    </xf>
    <xf numFmtId="0" fontId="5" fillId="2" borderId="15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top" wrapText="1"/>
    </xf>
    <xf numFmtId="0" fontId="11" fillId="0" borderId="4" xfId="0" applyFont="1" applyBorder="1" applyAlignment="1">
      <alignment vertical="center"/>
    </xf>
    <xf numFmtId="165" fontId="9" fillId="0" borderId="4" xfId="1" applyFont="1" applyFill="1" applyBorder="1" applyAlignment="1">
      <alignment horizontal="center" vertical="center"/>
    </xf>
    <xf numFmtId="165" fontId="9" fillId="0" borderId="4" xfId="1" applyFont="1" applyFill="1" applyBorder="1" applyAlignment="1">
      <alignment vertical="center"/>
    </xf>
    <xf numFmtId="4" fontId="9" fillId="3" borderId="0" xfId="2" applyNumberFormat="1" applyFont="1" applyFill="1" applyAlignment="1">
      <alignment vertical="center"/>
    </xf>
    <xf numFmtId="43" fontId="0" fillId="0" borderId="0" xfId="0" applyNumberFormat="1"/>
    <xf numFmtId="0" fontId="0" fillId="0" borderId="0" xfId="0" applyAlignment="1">
      <alignment horizontal="center"/>
    </xf>
    <xf numFmtId="0" fontId="9" fillId="3" borderId="4" xfId="3" applyFont="1" applyFill="1" applyBorder="1" applyAlignment="1">
      <alignment vertical="center"/>
    </xf>
    <xf numFmtId="4" fontId="9" fillId="4" borderId="0" xfId="2" applyNumberFormat="1" applyFont="1" applyFill="1" applyAlignment="1">
      <alignment vertical="center"/>
    </xf>
    <xf numFmtId="43" fontId="0" fillId="4" borderId="0" xfId="0" applyNumberFormat="1" applyFill="1"/>
    <xf numFmtId="0" fontId="0" fillId="4" borderId="0" xfId="0" applyFill="1"/>
    <xf numFmtId="4" fontId="9" fillId="0" borderId="0" xfId="2" applyNumberFormat="1" applyFont="1" applyAlignment="1">
      <alignment vertical="center"/>
    </xf>
    <xf numFmtId="0" fontId="5" fillId="2" borderId="5" xfId="2" applyFont="1" applyFill="1" applyBorder="1" applyAlignment="1">
      <alignment horizontal="left" vertical="top" wrapText="1"/>
    </xf>
    <xf numFmtId="0" fontId="9" fillId="0" borderId="5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165" fontId="9" fillId="0" borderId="19" xfId="1" applyFont="1" applyFill="1" applyBorder="1" applyAlignment="1">
      <alignment horizontal="center" vertical="center"/>
    </xf>
    <xf numFmtId="165" fontId="9" fillId="0" borderId="19" xfId="1" applyFont="1" applyFill="1" applyBorder="1" applyAlignment="1">
      <alignment vertical="center"/>
    </xf>
    <xf numFmtId="0" fontId="0" fillId="0" borderId="19" xfId="0" applyBorder="1"/>
    <xf numFmtId="166" fontId="3" fillId="0" borderId="7" xfId="1" applyNumberFormat="1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3" borderId="3" xfId="3" applyFont="1" applyFill="1" applyBorder="1" applyAlignment="1">
      <alignment vertical="center"/>
    </xf>
    <xf numFmtId="0" fontId="9" fillId="3" borderId="17" xfId="3" applyFont="1" applyFill="1" applyBorder="1" applyAlignment="1">
      <alignment vertical="center"/>
    </xf>
    <xf numFmtId="43" fontId="9" fillId="0" borderId="2" xfId="2" applyNumberFormat="1" applyFont="1" applyBorder="1" applyAlignment="1">
      <alignment vertical="center"/>
    </xf>
    <xf numFmtId="43" fontId="9" fillId="0" borderId="4" xfId="2" applyNumberFormat="1" applyFont="1" applyBorder="1" applyAlignment="1">
      <alignment vertical="center"/>
    </xf>
    <xf numFmtId="1" fontId="3" fillId="0" borderId="5" xfId="2" applyNumberFormat="1" applyFont="1" applyBorder="1" applyAlignment="1">
      <alignment horizontal="center" vertical="center"/>
    </xf>
    <xf numFmtId="165" fontId="9" fillId="0" borderId="5" xfId="1" applyFont="1" applyFill="1" applyBorder="1" applyAlignment="1">
      <alignment horizontal="center" vertical="center"/>
    </xf>
    <xf numFmtId="165" fontId="9" fillId="0" borderId="7" xfId="1" applyFont="1" applyFill="1" applyBorder="1" applyAlignment="1">
      <alignment horizontal="center" vertical="center"/>
    </xf>
    <xf numFmtId="4" fontId="9" fillId="3" borderId="4" xfId="2" applyNumberFormat="1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1" fillId="0" borderId="4" xfId="0" applyFont="1" applyBorder="1"/>
    <xf numFmtId="0" fontId="9" fillId="0" borderId="5" xfId="2" applyFont="1" applyBorder="1" applyAlignment="1">
      <alignment vertical="center" textRotation="90"/>
    </xf>
    <xf numFmtId="0" fontId="9" fillId="0" borderId="5" xfId="2" applyFont="1" applyBorder="1" applyAlignment="1">
      <alignment horizontal="left" vertical="center" textRotation="90" wrapText="1"/>
    </xf>
    <xf numFmtId="0" fontId="9" fillId="0" borderId="7" xfId="2" applyFont="1" applyBorder="1" applyAlignment="1">
      <alignment horizontal="left" vertical="center" textRotation="90" wrapText="1"/>
    </xf>
    <xf numFmtId="0" fontId="9" fillId="0" borderId="5" xfId="2" applyFont="1" applyBorder="1" applyAlignment="1">
      <alignment horizontal="center" vertical="center" textRotation="90"/>
    </xf>
    <xf numFmtId="0" fontId="9" fillId="0" borderId="7" xfId="2" applyFont="1" applyBorder="1" applyAlignment="1">
      <alignment horizontal="center" vertical="center" textRotation="90"/>
    </xf>
    <xf numFmtId="0" fontId="9" fillId="0" borderId="4" xfId="2" applyFont="1" applyBorder="1" applyAlignment="1">
      <alignment horizontal="center" vertical="center" textRotation="90"/>
    </xf>
    <xf numFmtId="0" fontId="12" fillId="0" borderId="20" xfId="0" applyFont="1" applyBorder="1"/>
    <xf numFmtId="165" fontId="9" fillId="0" borderId="5" xfId="1" applyFont="1" applyFill="1" applyBorder="1" applyAlignment="1">
      <alignment vertical="center"/>
    </xf>
    <xf numFmtId="165" fontId="0" fillId="0" borderId="4" xfId="0" applyNumberFormat="1" applyBorder="1"/>
    <xf numFmtId="0" fontId="12" fillId="0" borderId="0" xfId="0" applyFont="1"/>
    <xf numFmtId="165" fontId="9" fillId="0" borderId="21" xfId="1" applyFont="1" applyFill="1" applyBorder="1" applyAlignment="1">
      <alignment vertical="center"/>
    </xf>
    <xf numFmtId="0" fontId="9" fillId="3" borderId="22" xfId="3" applyFont="1" applyFill="1" applyBorder="1" applyAlignment="1">
      <alignment vertical="center"/>
    </xf>
    <xf numFmtId="165" fontId="3" fillId="0" borderId="23" xfId="1" applyFont="1" applyFill="1" applyBorder="1" applyAlignment="1">
      <alignment vertical="center"/>
    </xf>
    <xf numFmtId="0" fontId="9" fillId="0" borderId="4" xfId="2" applyFont="1" applyBorder="1" applyAlignment="1">
      <alignment vertical="center" textRotation="90"/>
    </xf>
    <xf numFmtId="167" fontId="9" fillId="0" borderId="19" xfId="1" applyNumberFormat="1" applyFont="1" applyFill="1" applyBorder="1" applyAlignment="1">
      <alignment vertical="center"/>
    </xf>
    <xf numFmtId="168" fontId="9" fillId="0" borderId="19" xfId="1" applyNumberFormat="1" applyFont="1" applyFill="1" applyBorder="1" applyAlignment="1">
      <alignment vertical="center"/>
    </xf>
  </cellXfs>
  <cellStyles count="4">
    <cellStyle name="Normal" xfId="0" builtinId="0"/>
    <cellStyle name="Normal 2" xfId="2" xr:uid="{6CEAD73F-2F5B-4A80-90F4-D4467B7966B4}"/>
    <cellStyle name="Normal 2 10" xfId="3" xr:uid="{2A2F860D-7EEC-40A8-9AFF-D57F0031A75F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&#211;RIAS%20DE%20C&#193;LCUL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dados\Backup%2018-03-2020\VENUS\Projetos\Prefeitura%20de%20Deodapolis\PAVIMENTA&#199;&#195;O\SEDE\JARDIM%20AM&#201;RICA\REV-01\PLANILHA%20M&#218;LTIPLA%20V3.0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US\V&#234;nus\Projetos\Prefeitura%20de%20Ivinhema\Centro%20Cir&#250;rgico\Fiscaliza&#231;&#227;o\11&#170;%20Medi&#231;&#227;o%20-%20final\2-3-4-5-6-%20Or&#231;amento%20corrigi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US\V&#234;nus\Projetos\Prefeitura%20de%20Ivinhema\Centro%20Cir&#250;rgico\Fiscaliza&#231;&#227;o\11&#170;%20Medi&#231;&#227;o%20-%20final\Or&#231;amento%20corri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-Oner"/>
      <sheetName val="M.CÁLCULO"/>
      <sheetName val="DEMPAV"/>
      <sheetName val="TRANSP.DEM PAV"/>
      <sheetName val="Composições - ONER"/>
      <sheetName val="Cro Físico - ONER"/>
      <sheetName val="Cronograma Geral - ONER"/>
      <sheetName val="BDI - AC TCU 2.622-2013 ONER"/>
      <sheetName val="SINAPI COMP ONE-SET-21"/>
      <sheetName val="SINAPI INS ONE-SET-21"/>
    </sheetNames>
    <sheetDataSet>
      <sheetData sheetId="0">
        <row r="1">
          <cell r="C1" t="str">
            <v>ESTADO DE MATO GROSSO DO SUL</v>
          </cell>
        </row>
        <row r="2">
          <cell r="C2" t="str">
            <v>PREFEITURA MUNICIPAL DE GLÓRIA DE DOURADOS</v>
          </cell>
        </row>
        <row r="4">
          <cell r="A4" t="str">
            <v xml:space="preserve">OBRA: </v>
          </cell>
          <cell r="C4" t="str">
            <v>Construção de pontes</v>
          </cell>
        </row>
        <row r="5">
          <cell r="A5" t="str">
            <v xml:space="preserve">LOCAL: </v>
          </cell>
          <cell r="C5" t="str">
            <v>Área Rural</v>
          </cell>
        </row>
        <row r="6">
          <cell r="A6" t="str">
            <v>CIDADE: Glória de Dourados/MS             SINAPI ONERADO JANEIRO/2021 - ENCARGOS SOCIAIS: 111,99%(HORA)   69,76%(MÊS)          BDI 20,28%</v>
          </cell>
        </row>
        <row r="7">
          <cell r="A7" t="str">
            <v>PLANILHA DE ORÇAMENTO - ONERADO</v>
          </cell>
        </row>
        <row r="8">
          <cell r="A8" t="str">
            <v>ITEM</v>
          </cell>
          <cell r="C8" t="str">
            <v>DISCRIMINAÇÃO DOS SERVIÇOS DO ORÇAMENTO</v>
          </cell>
          <cell r="D8" t="str">
            <v>UD</v>
          </cell>
          <cell r="E8" t="str">
            <v>QUANT</v>
          </cell>
          <cell r="F8" t="str">
            <v>PREÇO UNIT</v>
          </cell>
          <cell r="G8" t="str">
            <v>TOTAL</v>
          </cell>
          <cell r="H8" t="str">
            <v>%</v>
          </cell>
        </row>
        <row r="9">
          <cell r="A9" t="str">
            <v>1.</v>
          </cell>
          <cell r="C9" t="str">
            <v>SERVIÇOS PRELIMINARES</v>
          </cell>
          <cell r="G9">
            <v>19290.610000000004</v>
          </cell>
          <cell r="H9">
            <v>5.757023450966485E-2</v>
          </cell>
        </row>
        <row r="10">
          <cell r="A10" t="str">
            <v>1.1</v>
          </cell>
          <cell r="B10" t="str">
            <v>CP-18</v>
          </cell>
          <cell r="C10" t="str">
            <v>PLACA DE OBRA EM CHAPA DE ACO GALVANIZADO</v>
          </cell>
          <cell r="D10" t="str">
            <v>M2</v>
          </cell>
          <cell r="E10">
            <v>8.1999999999999993</v>
          </cell>
          <cell r="F10">
            <v>398.62</v>
          </cell>
          <cell r="G10">
            <v>3268.68</v>
          </cell>
          <cell r="H10">
            <v>9.7549364243562676E-3</v>
          </cell>
        </row>
        <row r="11">
          <cell r="A11" t="str">
            <v>1.2</v>
          </cell>
          <cell r="B11" t="str">
            <v>CP-19</v>
          </cell>
          <cell r="C11" t="str">
            <v>MOBILIZAÇÃO</v>
          </cell>
          <cell r="D11" t="str">
            <v xml:space="preserve">UN </v>
          </cell>
          <cell r="E11">
            <v>1</v>
          </cell>
          <cell r="F11">
            <v>6495.91</v>
          </cell>
          <cell r="G11">
            <v>6495.91</v>
          </cell>
          <cell r="H11">
            <v>1.9386170891105926E-2</v>
          </cell>
        </row>
        <row r="12">
          <cell r="A12" t="str">
            <v>1.3</v>
          </cell>
          <cell r="B12" t="str">
            <v>CP-20</v>
          </cell>
          <cell r="C12" t="str">
            <v>DESMOBILIZAÇÃO</v>
          </cell>
          <cell r="D12" t="str">
            <v xml:space="preserve">UN </v>
          </cell>
          <cell r="E12">
            <v>1</v>
          </cell>
          <cell r="F12">
            <v>6495.91</v>
          </cell>
          <cell r="G12">
            <v>6495.91</v>
          </cell>
          <cell r="H12">
            <v>1.9386170891105926E-2</v>
          </cell>
        </row>
        <row r="13">
          <cell r="A13" t="str">
            <v>1.4</v>
          </cell>
          <cell r="B13" t="str">
            <v>CP-22</v>
          </cell>
          <cell r="C13" t="str">
            <v>SINALIZAÇÃO DE ADVERTÊNCIA DE OBRA COM PLACA CONFORME ABNT - NBR-7678 (FUNDO LARANJA)</v>
          </cell>
          <cell r="D13" t="str">
            <v xml:space="preserve">M2    </v>
          </cell>
          <cell r="E13">
            <v>3</v>
          </cell>
          <cell r="F13">
            <v>417.27</v>
          </cell>
          <cell r="G13">
            <v>1251.81</v>
          </cell>
          <cell r="H13">
            <v>3.7358588070332422E-3</v>
          </cell>
        </row>
        <row r="14">
          <cell r="A14" t="str">
            <v>1.5</v>
          </cell>
          <cell r="B14" t="str">
            <v>CP-23</v>
          </cell>
          <cell r="C14" t="str">
            <v>PLACA DE SINALIZAÇÃO VIÁRIA DE ADVERTÊNCIA, LADO 60CM, INCLUÍDO SUPORTE DE AÇO GALVANIZADO DN 50MM E=3,00MM E FIXADO EM BASE DE CONCRETO NÃO ESTRUTURAL</v>
          </cell>
          <cell r="D14" t="str">
            <v>UN</v>
          </cell>
          <cell r="E14">
            <v>2</v>
          </cell>
          <cell r="F14">
            <v>664.87</v>
          </cell>
          <cell r="G14">
            <v>1329.74</v>
          </cell>
          <cell r="H14">
            <v>3.9684304247964023E-3</v>
          </cell>
        </row>
        <row r="15">
          <cell r="A15" t="str">
            <v>1.6</v>
          </cell>
          <cell r="B15">
            <v>34498</v>
          </cell>
          <cell r="C15" t="str">
            <v>CONE DE SINALIZACAO EM PVC FLEXIVEL, H = 70 / 76 CM (NBR 15071)</v>
          </cell>
          <cell r="D15" t="str">
            <v xml:space="preserve">UN    </v>
          </cell>
          <cell r="E15">
            <v>4</v>
          </cell>
          <cell r="F15">
            <v>112.14</v>
          </cell>
          <cell r="G15">
            <v>448.56</v>
          </cell>
          <cell r="H15">
            <v>1.3386670712670704E-3</v>
          </cell>
        </row>
        <row r="16">
          <cell r="A16" t="str">
            <v>2.</v>
          </cell>
          <cell r="C16" t="str">
            <v>MICRO E MACRO DRENAGEM</v>
          </cell>
          <cell r="G16">
            <v>307425.81000000006</v>
          </cell>
          <cell r="H16">
            <v>0.91747103777556371</v>
          </cell>
        </row>
        <row r="17">
          <cell r="C17" t="str">
            <v>EQUIPAMENTOS</v>
          </cell>
        </row>
        <row r="18">
          <cell r="A18" t="str">
            <v>2.1</v>
          </cell>
          <cell r="B18">
            <v>88907</v>
          </cell>
          <cell r="C18" t="str">
            <v>ESCAVADEIRA HIDRÁULICA SOBRE ESTEIRAS, CAÇAMBA 1,20 M3, PESO OPERACIONAL 21 T, POTÊNCIA BRUTA 155 HP - CHP DIURNO. AF_06/2014</v>
          </cell>
          <cell r="D18" t="str">
            <v>CHP</v>
          </cell>
          <cell r="E18">
            <v>100</v>
          </cell>
          <cell r="F18">
            <v>263.06</v>
          </cell>
          <cell r="G18">
            <v>26306</v>
          </cell>
          <cell r="H18">
            <v>7.8506723686355334E-2</v>
          </cell>
        </row>
        <row r="19">
          <cell r="A19" t="str">
            <v>2.2</v>
          </cell>
          <cell r="B19">
            <v>88908</v>
          </cell>
          <cell r="C19" t="str">
            <v>ESCAVADEIRA HIDRÁULICA SOBRE ESTEIRAS, CAÇAMBA 1,20 M3, PESO OPERACIONAL 21 T, POTÊNCIA BRUTA 155 HP - CHI DIURNO. AF_06/2014</v>
          </cell>
          <cell r="D19" t="str">
            <v>CHI</v>
          </cell>
          <cell r="E19">
            <v>60</v>
          </cell>
          <cell r="F19">
            <v>100.71</v>
          </cell>
          <cell r="G19">
            <v>6042.6</v>
          </cell>
          <cell r="H19">
            <v>1.8033328082839306E-2</v>
          </cell>
        </row>
        <row r="20">
          <cell r="A20" t="str">
            <v>2.3</v>
          </cell>
          <cell r="B20">
            <v>5928</v>
          </cell>
          <cell r="C20" t="str">
            <v>GUINDAUTO HIDRÁULICO, CAPACIDADE MÁXIMA DE CARGA 6200 KG, MOMENTO MÁXIMO DE CARGA 11,7 TM, ALCANCE MÁXIMO HORIZONTAL 9,70 M, INCLUSIVE CAMINHÃO TOCO PBT 16.000 KG, POTÊNCIA DE 189 CV - CHP DIURNO. AF_06/2014</v>
          </cell>
          <cell r="D20" t="str">
            <v>CHP</v>
          </cell>
          <cell r="E20">
            <v>20</v>
          </cell>
          <cell r="F20">
            <v>238.95</v>
          </cell>
          <cell r="G20">
            <v>4779</v>
          </cell>
          <cell r="H20">
            <v>1.4262283604390335E-2</v>
          </cell>
        </row>
        <row r="21">
          <cell r="A21" t="str">
            <v>2.4</v>
          </cell>
          <cell r="B21">
            <v>5930</v>
          </cell>
          <cell r="C21" t="str">
            <v>GUINDAUTO HIDRÁULICO, CAPACIDADE MÁXIMA DE CARGA 6200 KG, MOMENTO MÁXIMO DE CARGA 11,7 TM, ALCANCE MÁXIMO HORIZONTAL 9,70 M, INCLUSIVE CAMINHÃO TOCO PBT 16.000 KG, POTÊNCIA DE 189 CV - CHI DIURNO. AF_06/2014</v>
          </cell>
          <cell r="D21" t="str">
            <v>CHI</v>
          </cell>
          <cell r="E21">
            <v>12</v>
          </cell>
          <cell r="F21">
            <v>52.23</v>
          </cell>
          <cell r="G21">
            <v>626.76</v>
          </cell>
          <cell r="H21">
            <v>1.8704810361765403E-3</v>
          </cell>
        </row>
        <row r="22">
          <cell r="C22" t="str">
            <v>DISPOSITIVOS ESTRUTURAIS - REDE DE DRENAGEM</v>
          </cell>
        </row>
        <row r="23">
          <cell r="A23" t="str">
            <v>2.5</v>
          </cell>
          <cell r="B23">
            <v>37477</v>
          </cell>
          <cell r="C23" t="str">
            <v>ADUELA/ GALERIA PRE-MOLDADA DE CONCRETO ARMADO, SECAO RETANGULAR INTERNA DE 2,50 X 2,50 M (L X A), MISULA DE 20 X 20 CM, C = 1,00 M, ESPESSURA MIN = 15 CM, TB-45 E FCK DO CONCRETO = 30 MPA</v>
          </cell>
          <cell r="D23" t="str">
            <v xml:space="preserve">UN    </v>
          </cell>
          <cell r="E23">
            <v>20</v>
          </cell>
          <cell r="F23">
            <v>7471.32</v>
          </cell>
          <cell r="G23">
            <v>149426.4</v>
          </cell>
          <cell r="H23">
            <v>0.44594302046099016</v>
          </cell>
        </row>
        <row r="24">
          <cell r="A24" t="str">
            <v>2.6</v>
          </cell>
          <cell r="B24">
            <v>100952</v>
          </cell>
          <cell r="C24" t="str">
            <v>TRANSPORTE COM CAMINHÃO CARROCERIA COM GUINDAUTO (MUNCK),  MOMENTO MÁXIMO DE CARGA 11,7 TM, EM VIA URBANA PAVIMENTADA, DMT ATÉ 30KM (UNIDADE: TXKM). AF_07/2020</v>
          </cell>
          <cell r="D24" t="str">
            <v>TXKM</v>
          </cell>
          <cell r="E24">
            <v>3120</v>
          </cell>
          <cell r="F24">
            <v>2.41</v>
          </cell>
          <cell r="G24">
            <v>7519.2</v>
          </cell>
          <cell r="H24">
            <v>2.2440042452004982E-2</v>
          </cell>
        </row>
        <row r="25">
          <cell r="A25" t="str">
            <v>2.7</v>
          </cell>
          <cell r="B25">
            <v>100953</v>
          </cell>
          <cell r="C25" t="str">
            <v>TRANSPORTE COM CAMINHÃO CARROCERIA COM GUINDAUTO (MUNCK),  MOMENTO MÁXIMO DE CARGA 11,7 TM, EM VIA URBANA PAVIMENTADA, ADICIONAL PARA DMT EXCEDENTE A 30 KM (UNIDADE: TXKM). AF_07/2020</v>
          </cell>
          <cell r="D25" t="str">
            <v>TXKM</v>
          </cell>
          <cell r="E25">
            <v>2496</v>
          </cell>
          <cell r="F25">
            <v>0.95</v>
          </cell>
          <cell r="G25">
            <v>2371.1999999999998</v>
          </cell>
          <cell r="H25">
            <v>7.0765279101758444E-3</v>
          </cell>
        </row>
        <row r="26">
          <cell r="A26" t="str">
            <v>3.</v>
          </cell>
          <cell r="C26" t="str">
            <v>FUNDAÇÃO E ALAS</v>
          </cell>
        </row>
        <row r="27">
          <cell r="A27" t="str">
            <v>3.1</v>
          </cell>
          <cell r="B27">
            <v>96399</v>
          </cell>
          <cell r="C27" t="str">
            <v>EXECUÇÃO E COMPACTAÇÃO DE BASE E OU SUB BASE PARA PAVIMENTAÇÃO DE PEDRA RACHÃO  - EXCLUSIVE CARGA E TRANSPORTE. AF_11/2019</v>
          </cell>
          <cell r="D27" t="str">
            <v>M3</v>
          </cell>
          <cell r="E27">
            <v>262.48</v>
          </cell>
          <cell r="F27">
            <v>94.77</v>
          </cell>
          <cell r="G27">
            <v>24875.22</v>
          </cell>
          <cell r="H27">
            <v>7.4236752952835855E-2</v>
          </cell>
        </row>
        <row r="28">
          <cell r="A28" t="str">
            <v>3.2</v>
          </cell>
          <cell r="B28">
            <v>96624</v>
          </cell>
          <cell r="C28" t="str">
            <v>LASTRO COM MATERIAL GRANULAR (PEDRA BRITADA N.2), APLICADO EM PISOS OU LAJES SOBRE SOLO, ESPESSURA DE *10 CM*. AF_08/2017</v>
          </cell>
          <cell r="D28" t="str">
            <v>M3</v>
          </cell>
          <cell r="E28">
            <v>26.24</v>
          </cell>
          <cell r="F28">
            <v>122.5</v>
          </cell>
          <cell r="G28">
            <v>3214.4</v>
          </cell>
          <cell r="H28">
            <v>9.5929450550224522E-3</v>
          </cell>
        </row>
        <row r="29">
          <cell r="A29" t="str">
            <v>3.3</v>
          </cell>
          <cell r="B29">
            <v>95877</v>
          </cell>
          <cell r="C29" t="str">
            <v>TRANSPORTE COM CAMINHÃO BASCULANTE DE 18 M³, EM VIA URBANA PAVIMENTADA, DMT ATÉ 30 KM (UNIDADE: M3XKM). AF_07/2020</v>
          </cell>
          <cell r="D29" t="str">
            <v>M3XKM</v>
          </cell>
          <cell r="E29">
            <v>8661.84</v>
          </cell>
          <cell r="F29">
            <v>1.71</v>
          </cell>
          <cell r="G29">
            <v>14811.74</v>
          </cell>
          <cell r="H29">
            <v>4.4203648578048232E-2</v>
          </cell>
        </row>
        <row r="30">
          <cell r="A30" t="str">
            <v>3.4</v>
          </cell>
          <cell r="B30">
            <v>95427</v>
          </cell>
          <cell r="C30" t="str">
            <v>TRANSPORTE COM CAMINHÃO BASCULANTE DE 18 M³, EM VIA URBANA PAVIMENTADA, ADICIONAL PARA DMT EXCEDENTE A 30 KM (UNIDADE: M3XKM). AF_07/2020</v>
          </cell>
          <cell r="D30" t="str">
            <v>M3XKM</v>
          </cell>
          <cell r="E30">
            <v>19922.23</v>
          </cell>
          <cell r="F30">
            <v>0.69</v>
          </cell>
          <cell r="G30">
            <v>13746.33</v>
          </cell>
          <cell r="H30">
            <v>4.1024075534534209E-2</v>
          </cell>
        </row>
        <row r="31">
          <cell r="A31" t="str">
            <v>3.5</v>
          </cell>
          <cell r="B31">
            <v>94965</v>
          </cell>
          <cell r="C31" t="str">
            <v>CONCRETO FCK = 25MPA, TRAÇO 1:2,3:2,7 (EM MASSA SECA DE CIMENTO/ AREIA MÉDIA/ BRITA 1) - PREPARO MECÂNICO COM BETONEIRA 400 L. AF_05/2021</v>
          </cell>
          <cell r="D31" t="str">
            <v>M3</v>
          </cell>
          <cell r="E31">
            <v>31.71</v>
          </cell>
          <cell r="F31">
            <v>524.83000000000004</v>
          </cell>
          <cell r="G31">
            <v>16642.349999999999</v>
          </cell>
          <cell r="H31">
            <v>4.9666858243047812E-2</v>
          </cell>
        </row>
        <row r="32">
          <cell r="A32" t="str">
            <v>3.6</v>
          </cell>
          <cell r="B32">
            <v>92873</v>
          </cell>
          <cell r="C32" t="str">
            <v>LANÇAMENTO COM USO DE BALDES, ADENSAMENTO E ACABAMENTO DE CONCRETO EM ESTRUTURAS. AF_12/2015</v>
          </cell>
          <cell r="D32" t="str">
            <v>M3</v>
          </cell>
          <cell r="E32">
            <v>31.71</v>
          </cell>
          <cell r="F32">
            <v>216.99</v>
          </cell>
          <cell r="G32">
            <v>6880.75</v>
          </cell>
          <cell r="H32">
            <v>2.0534674180981125E-2</v>
          </cell>
        </row>
        <row r="33">
          <cell r="A33" t="str">
            <v>3.7</v>
          </cell>
          <cell r="B33">
            <v>92266</v>
          </cell>
          <cell r="C33" t="str">
            <v>FABRICAÇÃO DE FÔRMA PARA VIGAS, EM CHAPA DE MADEIRA COMPENSADA PLASTIFICADA, E = 18 MM. AF_09/2020</v>
          </cell>
          <cell r="D33" t="str">
            <v>M2</v>
          </cell>
          <cell r="E33">
            <v>126.33</v>
          </cell>
          <cell r="F33">
            <v>152.69999999999999</v>
          </cell>
          <cell r="G33">
            <v>19290.59</v>
          </cell>
          <cell r="H33">
            <v>5.7570174822351154E-2</v>
          </cell>
        </row>
        <row r="34">
          <cell r="A34" t="str">
            <v>3.8</v>
          </cell>
          <cell r="B34">
            <v>92760</v>
          </cell>
          <cell r="C34" t="str">
            <v>ARMAÇÃO DE PILAR OU VIGA DE UMA ESTRUTURA CONVENCIONAL DE CONCRETO ARMADO EM UM EDIFÍCIO DE MÚLTIPLOS PAVIMENTOS UTILIZANDO AÇO CA-50 DE 6,3 MM - MONTAGEM. AF_12/2015</v>
          </cell>
          <cell r="D34" t="str">
            <v>KG</v>
          </cell>
          <cell r="E34">
            <v>395.41</v>
          </cell>
          <cell r="F34">
            <v>21.62</v>
          </cell>
          <cell r="G34">
            <v>8548.76</v>
          </cell>
          <cell r="H34">
            <v>2.5512625985743446E-2</v>
          </cell>
        </row>
        <row r="35">
          <cell r="A35" t="str">
            <v>3.9</v>
          </cell>
          <cell r="B35">
            <v>100947</v>
          </cell>
          <cell r="C35" t="str">
            <v>TRANSPORTE COM CAMINHÃO CARROCERIA 9T, EM VIA URBANA PAVIMENTADA, DMT ATÉ 30KM (UNIDADE: TXKM). AF_07/2020</v>
          </cell>
          <cell r="D35" t="str">
            <v>TXKM</v>
          </cell>
          <cell r="E35">
            <v>951.51</v>
          </cell>
          <cell r="F35">
            <v>1.88</v>
          </cell>
          <cell r="G35">
            <v>1788.83</v>
          </cell>
          <cell r="H35">
            <v>5.3385228667172137E-3</v>
          </cell>
        </row>
        <row r="36">
          <cell r="A36" t="str">
            <v>3.10</v>
          </cell>
          <cell r="B36">
            <v>100948</v>
          </cell>
          <cell r="C36" t="str">
            <v>TRANSPORTE COM CAMINHÃO CARROCERIA 9T, EM VIA URBANA PAVIMENTADA, ADICIONAL PARA DMT EXCEDENTE A 30 KM (UNIDADE: TXKM). AF_07/2020</v>
          </cell>
          <cell r="D36" t="str">
            <v>TXKM</v>
          </cell>
          <cell r="E36">
            <v>761.21</v>
          </cell>
          <cell r="F36">
            <v>0.73</v>
          </cell>
          <cell r="G36">
            <v>555.67999999999995</v>
          </cell>
          <cell r="H36">
            <v>1.6583523233495755E-3</v>
          </cell>
        </row>
        <row r="37">
          <cell r="A37">
            <v>4</v>
          </cell>
          <cell r="C37" t="str">
            <v>ADMINISTRAÇÃO LOCAL</v>
          </cell>
          <cell r="G37">
            <v>8363.16</v>
          </cell>
          <cell r="H37">
            <v>2.4958727714771516E-2</v>
          </cell>
        </row>
        <row r="38">
          <cell r="A38" t="str">
            <v>4.1</v>
          </cell>
          <cell r="B38" t="str">
            <v>CP-21</v>
          </cell>
          <cell r="C38" t="str">
            <v>ADMINISTRAÇÃO LOCAL</v>
          </cell>
          <cell r="D38" t="str">
            <v xml:space="preserve">UN </v>
          </cell>
          <cell r="E38">
            <v>1</v>
          </cell>
          <cell r="F38">
            <v>8363.16</v>
          </cell>
          <cell r="G38">
            <v>8363.16</v>
          </cell>
          <cell r="H38">
            <v>2.4958727714771516E-2</v>
          </cell>
        </row>
        <row r="39">
          <cell r="C39" t="str">
            <v>TOTAL GERAL</v>
          </cell>
          <cell r="G39">
            <v>335079.58</v>
          </cell>
          <cell r="H39">
            <v>1</v>
          </cell>
        </row>
        <row r="40">
          <cell r="A40" t="str">
            <v>RESUMO GERAL</v>
          </cell>
        </row>
        <row r="41">
          <cell r="A41" t="str">
            <v>1.0</v>
          </cell>
          <cell r="C41" t="str">
            <v>SERVIÇOS PRELIMINARES</v>
          </cell>
          <cell r="D41" t="str">
            <v>m²</v>
          </cell>
          <cell r="E41">
            <v>8.1999999999999993</v>
          </cell>
          <cell r="G41">
            <v>19290.610000000004</v>
          </cell>
          <cell r="H41">
            <v>5.757023450966485E-2</v>
          </cell>
        </row>
        <row r="42">
          <cell r="A42" t="str">
            <v>2.0</v>
          </cell>
          <cell r="C42" t="str">
            <v>DRENAGEM</v>
          </cell>
          <cell r="D42" t="str">
            <v>m²</v>
          </cell>
          <cell r="E42" t="e">
            <v>#REF!</v>
          </cell>
          <cell r="G42">
            <v>307425.81000000006</v>
          </cell>
          <cell r="H42">
            <v>0.91747103777556371</v>
          </cell>
        </row>
        <row r="43">
          <cell r="A43" t="str">
            <v>3.0</v>
          </cell>
          <cell r="C43" t="str">
            <v>ADMINISTRAÇÃO LOCAL</v>
          </cell>
          <cell r="D43" t="str">
            <v xml:space="preserve">UN </v>
          </cell>
          <cell r="E43">
            <v>1</v>
          </cell>
          <cell r="G43">
            <v>8363.16</v>
          </cell>
          <cell r="H43">
            <v>2.4958727714771516E-2</v>
          </cell>
        </row>
        <row r="45">
          <cell r="C45" t="str">
            <v>TOTAL GERAL</v>
          </cell>
          <cell r="G45">
            <v>335079.58</v>
          </cell>
          <cell r="H45">
            <v>1</v>
          </cell>
        </row>
        <row r="47">
          <cell r="G47">
            <v>912025</v>
          </cell>
        </row>
        <row r="48">
          <cell r="G48">
            <v>-576945.41999999993</v>
          </cell>
        </row>
        <row r="49">
          <cell r="G49">
            <v>1153637.47</v>
          </cell>
        </row>
        <row r="50">
          <cell r="G50">
            <v>241612.46999999997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lanilha"/>
      <sheetName val="2 Cronograma"/>
      <sheetName val="3 ser.compl"/>
      <sheetName val="SUMIDOURO"/>
      <sheetName val=" FOSSA SEPTICA"/>
      <sheetName val="CONFERÊNCIA DE PREÇOS"/>
      <sheetName val="1ªMEDIÇÃO"/>
      <sheetName val="2ªMEDIÇÃO"/>
      <sheetName val="3ªMEDIÇÃO"/>
      <sheetName val="1ª REPROGRAMAÇÃO"/>
      <sheetName val="CASA DE GASES"/>
      <sheetName val="composições"/>
      <sheetName val="COMPOSIÇÕES 2"/>
      <sheetName val="Cronograma REPROGRAM"/>
    </sheetNames>
    <sheetDataSet>
      <sheetData sheetId="0" refreshError="1">
        <row r="240">
          <cell r="H240">
            <v>303228.84000000003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lanilha"/>
      <sheetName val="2 Cronograma"/>
      <sheetName val="3 ser.compl"/>
      <sheetName val="SUMIDOURO"/>
      <sheetName val=" FOSSA SEPTICA"/>
      <sheetName val="CONFERÊNCIA DE PREÇOS"/>
      <sheetName val="1ªMEDIÇÃO"/>
      <sheetName val="2ªMEDIÇÃO"/>
      <sheetName val="3ªMEDIÇÃO"/>
      <sheetName val="4ªMEDIÇÃO"/>
      <sheetName val="5ªMEDIÇÃO"/>
      <sheetName val="FOTOS 5ª MED"/>
      <sheetName val="6ªMEDIÇÃO"/>
      <sheetName val="FOTOS 6ª MED"/>
      <sheetName val="7ªMEDIÇÃO"/>
      <sheetName val="7ªMEDIÇÃO-CASA DE GASES"/>
      <sheetName val="FOTOS 7ª MED"/>
      <sheetName val="FOTOS MSAUDE"/>
      <sheetName val="8ªMEDIÇÃO"/>
      <sheetName val="8ªMEDIÇÃO-CASA DE GASES"/>
      <sheetName val="FOTOS 8ª MED"/>
      <sheetName val="9ªMEDIÇÃO"/>
      <sheetName val="PLANILHA DE COMPENSAÇÃO"/>
      <sheetName val="FOTOS 9ª MED"/>
      <sheetName val="10ªMEDIÇÃO"/>
      <sheetName val="FOTOS 10ª MED"/>
      <sheetName val="11ªMEDIÇÃO"/>
      <sheetName val="11ªMEDIÇÃO-CASA DE GASES"/>
      <sheetName val="FOTOS 11ª MED"/>
    </sheetNames>
    <sheetDataSet>
      <sheetData sheetId="0">
        <row r="240">
          <cell r="H240">
            <v>303228.84000000003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4007-CB6E-47BF-BB4C-83ED1A15C9E3}">
  <sheetPr codeName="Plan22"/>
  <dimension ref="A1:AC124"/>
  <sheetViews>
    <sheetView tabSelected="1" view="pageBreakPreview" zoomScale="85" zoomScaleNormal="100" zoomScaleSheetLayoutView="85" workbookViewId="0">
      <pane xSplit="8" ySplit="15" topLeftCell="I109" activePane="bottomRight" state="frozen"/>
      <selection activeCell="A6" sqref="A6:I6"/>
      <selection pane="topRight" activeCell="A6" sqref="A6:I6"/>
      <selection pane="bottomLeft" activeCell="A6" sqref="A6:I6"/>
      <selection pane="bottomRight" activeCell="A118" sqref="A118"/>
    </sheetView>
  </sheetViews>
  <sheetFormatPr defaultRowHeight="12.75" x14ac:dyDescent="0.2"/>
  <cols>
    <col min="1" max="1" width="15.140625" customWidth="1"/>
    <col min="2" max="2" width="6.42578125" customWidth="1"/>
    <col min="3" max="3" width="6.28515625" customWidth="1"/>
    <col min="4" max="4" width="7.28515625" customWidth="1"/>
    <col min="5" max="5" width="6.42578125" customWidth="1"/>
    <col min="6" max="6" width="4.85546875" bestFit="1" customWidth="1"/>
    <col min="7" max="7" width="7.7109375" bestFit="1" customWidth="1"/>
    <col min="8" max="8" width="10.28515625" bestFit="1" customWidth="1"/>
    <col min="9" max="14" width="12.140625" customWidth="1"/>
    <col min="15" max="15" width="14.85546875" customWidth="1"/>
    <col min="17" max="17" width="10.140625" bestFit="1" customWidth="1"/>
    <col min="20" max="20" width="11.7109375" bestFit="1" customWidth="1"/>
  </cols>
  <sheetData>
    <row r="1" spans="1:20" ht="15.75" customHeight="1" x14ac:dyDescent="0.2">
      <c r="A1" s="1"/>
      <c r="B1" s="2" t="s">
        <v>0</v>
      </c>
      <c r="C1" s="1"/>
      <c r="E1" s="2"/>
      <c r="F1" s="2"/>
      <c r="G1" s="2"/>
      <c r="H1" s="2"/>
      <c r="I1" s="2"/>
      <c r="J1" s="2"/>
      <c r="K1" s="2"/>
      <c r="L1" s="3"/>
      <c r="M1" s="3"/>
      <c r="N1" s="3"/>
      <c r="O1" s="1"/>
      <c r="P1" s="1"/>
      <c r="Q1" s="1"/>
    </row>
    <row r="2" spans="1:20" ht="15.75" x14ac:dyDescent="0.2">
      <c r="A2" s="1"/>
      <c r="B2" s="2" t="s">
        <v>1</v>
      </c>
      <c r="C2" s="1"/>
      <c r="E2" s="2"/>
      <c r="F2" s="2"/>
      <c r="G2" s="2"/>
      <c r="H2" s="2"/>
      <c r="I2" s="2"/>
      <c r="J2" s="2"/>
      <c r="K2" s="2"/>
      <c r="L2" s="3"/>
      <c r="M2" s="3"/>
      <c r="N2" s="3"/>
      <c r="O2" s="1"/>
      <c r="P2" s="1"/>
      <c r="Q2" s="1"/>
    </row>
    <row r="3" spans="1:20" ht="15.75" customHeight="1" x14ac:dyDescent="0.2">
      <c r="A3" s="1"/>
      <c r="B3" s="2" t="s">
        <v>2</v>
      </c>
      <c r="C3" s="1"/>
      <c r="E3" s="2"/>
      <c r="F3" s="2"/>
      <c r="G3" s="2"/>
      <c r="H3" s="2"/>
      <c r="I3" s="2"/>
      <c r="J3" s="2"/>
      <c r="K3" s="2"/>
      <c r="L3" s="4"/>
      <c r="M3" s="4"/>
      <c r="N3" s="4"/>
      <c r="O3" s="1"/>
      <c r="P3" s="1"/>
      <c r="Q3" s="1"/>
    </row>
    <row r="4" spans="1:20" ht="15.75" x14ac:dyDescent="0.2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</row>
    <row r="5" spans="1:20" ht="15.75" x14ac:dyDescent="0.2">
      <c r="A5" s="5"/>
      <c r="B5" s="5"/>
      <c r="C5" s="5"/>
      <c r="D5" s="6"/>
      <c r="E5" s="6"/>
      <c r="F5" s="6"/>
      <c r="G5" s="6"/>
      <c r="H5" s="6"/>
      <c r="I5" s="6"/>
      <c r="J5" s="7" t="s">
        <v>3</v>
      </c>
      <c r="K5" s="7"/>
      <c r="L5" s="7"/>
      <c r="M5" s="7"/>
      <c r="N5" s="7"/>
      <c r="O5" s="5"/>
      <c r="P5" s="1"/>
      <c r="Q5" s="1"/>
    </row>
    <row r="6" spans="1:20" ht="15" x14ac:dyDescent="0.2">
      <c r="A6" s="8" t="s">
        <v>4</v>
      </c>
      <c r="B6" s="9" t="str">
        <f>'[1]Orçamento-Oner'!C4</f>
        <v>Construção de pontes</v>
      </c>
      <c r="C6" s="9"/>
      <c r="D6" s="9"/>
      <c r="E6" s="9"/>
      <c r="F6" s="9"/>
      <c r="G6" s="9"/>
      <c r="H6" s="9"/>
      <c r="I6" s="10"/>
      <c r="L6" s="11"/>
      <c r="M6" s="12"/>
      <c r="N6" s="12"/>
      <c r="O6" s="13"/>
      <c r="P6" s="1"/>
      <c r="Q6" s="1"/>
    </row>
    <row r="7" spans="1:20" ht="15" x14ac:dyDescent="0.2">
      <c r="A7" s="14" t="s">
        <v>5</v>
      </c>
      <c r="B7" s="15"/>
      <c r="C7" s="15"/>
      <c r="D7" s="15"/>
      <c r="E7" s="15"/>
      <c r="F7" s="15"/>
      <c r="G7" s="15"/>
      <c r="H7" s="15"/>
      <c r="I7" s="16"/>
      <c r="J7" s="17" t="s">
        <v>6</v>
      </c>
      <c r="K7" s="18"/>
      <c r="L7" s="19"/>
      <c r="M7" s="19"/>
      <c r="N7" s="19"/>
      <c r="O7" s="13"/>
      <c r="P7" s="1"/>
      <c r="Q7" s="1"/>
      <c r="T7" s="20"/>
    </row>
    <row r="8" spans="1:20" ht="15" x14ac:dyDescent="0.2">
      <c r="A8" s="14" t="s">
        <v>7</v>
      </c>
      <c r="B8" s="15"/>
      <c r="C8" s="15"/>
      <c r="D8" s="15"/>
      <c r="E8" s="15"/>
      <c r="F8" s="15"/>
      <c r="G8" s="15"/>
      <c r="H8" s="15"/>
      <c r="I8" s="16"/>
      <c r="J8" s="17" t="s">
        <v>8</v>
      </c>
      <c r="K8" s="18"/>
      <c r="L8" s="21"/>
      <c r="M8" s="21"/>
      <c r="N8" s="21"/>
      <c r="O8" s="13"/>
      <c r="P8" s="1"/>
      <c r="Q8" s="1"/>
      <c r="T8" s="20"/>
    </row>
    <row r="9" spans="1:20" ht="15" x14ac:dyDescent="0.2">
      <c r="A9" s="14" t="s">
        <v>9</v>
      </c>
      <c r="B9" s="15"/>
      <c r="C9" s="15"/>
      <c r="D9" s="15"/>
      <c r="E9" s="15"/>
      <c r="F9" s="15"/>
      <c r="G9" s="15"/>
      <c r="H9" s="15"/>
      <c r="I9" s="16"/>
      <c r="J9" s="17" t="s">
        <v>10</v>
      </c>
      <c r="K9" s="18"/>
      <c r="L9" s="21"/>
      <c r="M9" s="21"/>
      <c r="N9" s="21"/>
      <c r="O9" s="13"/>
      <c r="P9" s="1"/>
      <c r="Q9" s="1"/>
      <c r="T9" s="20"/>
    </row>
    <row r="10" spans="1:20" ht="15" x14ac:dyDescent="0.2">
      <c r="A10" s="14" t="s">
        <v>11</v>
      </c>
      <c r="B10" s="22"/>
      <c r="C10" s="23"/>
      <c r="D10" s="24"/>
      <c r="E10" s="24"/>
      <c r="F10" s="15"/>
      <c r="G10" s="15"/>
      <c r="H10" s="25"/>
      <c r="I10" s="16"/>
      <c r="J10" s="17" t="s">
        <v>12</v>
      </c>
      <c r="K10" s="18"/>
      <c r="L10" s="21"/>
      <c r="M10" s="21"/>
      <c r="N10" s="21"/>
      <c r="O10" s="13"/>
      <c r="P10" s="1"/>
      <c r="Q10" s="1"/>
    </row>
    <row r="11" spans="1:2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1"/>
      <c r="Q11" s="1"/>
    </row>
    <row r="12" spans="1:20" ht="12.75" customHeight="1" x14ac:dyDescent="0.2">
      <c r="A12" s="27" t="s">
        <v>13</v>
      </c>
      <c r="B12" s="27"/>
      <c r="C12" s="27"/>
      <c r="D12" s="27"/>
      <c r="E12" s="27"/>
      <c r="F12" s="27"/>
      <c r="G12" s="27"/>
      <c r="H12" s="27"/>
      <c r="I12" s="28"/>
      <c r="J12" s="29"/>
      <c r="K12" s="29"/>
      <c r="L12" s="28" t="s">
        <v>14</v>
      </c>
      <c r="M12" s="28"/>
      <c r="N12" s="28"/>
      <c r="O12" s="30" t="s">
        <v>15</v>
      </c>
      <c r="P12" s="31"/>
      <c r="Q12" s="31"/>
    </row>
    <row r="13" spans="1:20" ht="12.75" customHeight="1" x14ac:dyDescent="0.2">
      <c r="A13" s="27"/>
      <c r="B13" s="27"/>
      <c r="C13" s="27"/>
      <c r="D13" s="27"/>
      <c r="E13" s="27"/>
      <c r="F13" s="27"/>
      <c r="G13" s="27"/>
      <c r="H13" s="27"/>
      <c r="I13" s="28"/>
      <c r="J13" s="32"/>
      <c r="K13" s="32"/>
      <c r="L13" s="28"/>
      <c r="M13" s="28"/>
      <c r="N13" s="28"/>
      <c r="O13" s="30"/>
      <c r="P13" s="31"/>
      <c r="Q13" s="31"/>
    </row>
    <row r="14" spans="1:20" ht="15" customHeight="1" x14ac:dyDescent="0.2">
      <c r="A14" s="27"/>
      <c r="B14" s="27"/>
      <c r="C14" s="27"/>
      <c r="D14" s="27"/>
      <c r="E14" s="27"/>
      <c r="F14" s="27"/>
      <c r="G14" s="27"/>
      <c r="H14" s="27"/>
      <c r="I14" s="28"/>
      <c r="J14" s="32"/>
      <c r="K14" s="32"/>
      <c r="L14" s="28"/>
      <c r="M14" s="28"/>
      <c r="N14" s="28"/>
      <c r="O14" s="30"/>
      <c r="P14" s="31"/>
      <c r="Q14" s="31"/>
    </row>
    <row r="15" spans="1:20" ht="15" customHeight="1" thickBot="1" x14ac:dyDescent="0.25">
      <c r="A15" s="33"/>
      <c r="B15" s="33"/>
      <c r="C15" s="33"/>
      <c r="D15" s="33"/>
      <c r="E15" s="33"/>
      <c r="F15" s="33"/>
      <c r="G15" s="33"/>
      <c r="H15" s="33"/>
      <c r="I15" s="34"/>
      <c r="J15" s="35"/>
      <c r="K15" s="35"/>
      <c r="L15" s="34"/>
      <c r="M15" s="34"/>
      <c r="N15" s="34"/>
      <c r="O15" s="36"/>
      <c r="P15" s="31"/>
      <c r="Q15" s="31"/>
    </row>
    <row r="16" spans="1:20" ht="15.75" customHeight="1" x14ac:dyDescent="0.2">
      <c r="A16" s="14" t="str">
        <f>'[1]Orçamento-Oner'!A9</f>
        <v>1.</v>
      </c>
      <c r="B16" s="37" t="str">
        <f>VLOOKUP(A16,'[1]Orçamento-Oner'!A:H,3,FALSE)</f>
        <v>SERVIÇOS PRELIMINARES</v>
      </c>
      <c r="C16" s="38"/>
      <c r="D16" s="38"/>
      <c r="E16" s="38"/>
      <c r="F16" s="38"/>
      <c r="G16" s="38"/>
      <c r="H16" s="39"/>
      <c r="I16" s="40" t="str">
        <f>'[1]Orçamento-Oner'!A10</f>
        <v>1.1</v>
      </c>
      <c r="J16" s="41" t="str">
        <f>VLOOKUP(I16,'[1]Orçamento-Oner'!A:H,2,FALSE)</f>
        <v>CP-18</v>
      </c>
      <c r="K16" s="42"/>
      <c r="L16" s="43" t="str">
        <f>VLOOKUP(I16,'[1]Orçamento-Oner'!A:H,3,FALSE)</f>
        <v>PLACA DE OBRA EM CHAPA DE ACO GALVANIZADO</v>
      </c>
      <c r="M16" s="44"/>
      <c r="N16" s="44"/>
      <c r="O16" s="45"/>
      <c r="P16" s="31"/>
      <c r="Q16" s="31"/>
    </row>
    <row r="17" spans="1:17" ht="15" customHeight="1" x14ac:dyDescent="0.2">
      <c r="A17" s="46" t="s">
        <v>16</v>
      </c>
      <c r="B17" s="47"/>
      <c r="C17" s="47"/>
      <c r="D17" s="47"/>
      <c r="E17" s="47"/>
      <c r="F17" s="47"/>
      <c r="G17" s="47"/>
      <c r="H17" s="48"/>
      <c r="I17" s="49"/>
      <c r="J17" s="49"/>
      <c r="K17" s="49"/>
      <c r="L17" s="49">
        <v>2</v>
      </c>
      <c r="M17" s="49"/>
      <c r="N17" s="49"/>
      <c r="O17" s="50"/>
      <c r="P17" s="31"/>
      <c r="Q17" s="31"/>
    </row>
    <row r="18" spans="1:17" ht="15" customHeight="1" x14ac:dyDescent="0.2">
      <c r="A18" s="51" t="s">
        <v>17</v>
      </c>
      <c r="B18" s="52"/>
      <c r="C18" s="52"/>
      <c r="D18" s="52"/>
      <c r="E18" s="52"/>
      <c r="F18" s="52"/>
      <c r="G18" s="52"/>
      <c r="H18" s="53"/>
      <c r="I18" s="54"/>
      <c r="J18" s="54"/>
      <c r="K18" s="54"/>
      <c r="L18" s="54">
        <v>4.0999999999999996</v>
      </c>
      <c r="M18" s="54"/>
      <c r="N18" s="54"/>
      <c r="O18" s="55"/>
      <c r="P18" s="31"/>
      <c r="Q18" s="31"/>
    </row>
    <row r="19" spans="1:17" ht="15" customHeight="1" x14ac:dyDescent="0.2">
      <c r="A19" s="56" t="s">
        <v>18</v>
      </c>
      <c r="B19" s="52"/>
      <c r="C19" s="52"/>
      <c r="D19" s="52"/>
      <c r="E19" s="52"/>
      <c r="F19" s="52"/>
      <c r="G19" s="52"/>
      <c r="H19" s="53"/>
      <c r="I19" s="54"/>
      <c r="J19" s="54"/>
      <c r="K19" s="54"/>
      <c r="L19" s="54">
        <f t="shared" ref="L19" si="0">TRUNC(L18*L17,2)</f>
        <v>8.1999999999999993</v>
      </c>
      <c r="M19" s="54"/>
      <c r="N19" s="54"/>
      <c r="O19" s="57">
        <f>TRUNC(SUM(I19:N19),2)</f>
        <v>8.1999999999999993</v>
      </c>
      <c r="P19" s="31"/>
      <c r="Q19" s="31"/>
    </row>
    <row r="21" spans="1:17" ht="15.75" customHeight="1" x14ac:dyDescent="0.2">
      <c r="A21" s="14" t="str">
        <f>'[1]Orçamento-Oner'!A9</f>
        <v>1.</v>
      </c>
      <c r="B21" s="58" t="str">
        <f>VLOOKUP(A21,'[1]Orçamento-Oner'!A:H,3,FALSE)</f>
        <v>SERVIÇOS PRELIMINARES</v>
      </c>
      <c r="C21" s="15"/>
      <c r="D21" s="15"/>
      <c r="E21" s="15"/>
      <c r="F21" s="15"/>
      <c r="G21" s="15"/>
      <c r="H21" s="25"/>
      <c r="I21" s="59" t="str">
        <f>'[1]Orçamento-Oner'!A13</f>
        <v>1.4</v>
      </c>
      <c r="J21" s="60" t="str">
        <f>VLOOKUP(I21,'[1]Orçamento-Oner'!A:H,2,FALSE)</f>
        <v>CP-22</v>
      </c>
      <c r="K21" s="61"/>
      <c r="L21" s="62" t="str">
        <f>VLOOKUP(I21,'[1]Orçamento-Oner'!A:H,3,FALSE)</f>
        <v>SINALIZAÇÃO DE ADVERTÊNCIA DE OBRA COM PLACA CONFORME ABNT - NBR-7678 (FUNDO LARANJA)</v>
      </c>
      <c r="M21" s="63"/>
      <c r="N21" s="63"/>
      <c r="O21" s="64"/>
      <c r="P21" s="31"/>
      <c r="Q21" s="31"/>
    </row>
    <row r="22" spans="1:17" ht="15" customHeight="1" x14ac:dyDescent="0.2">
      <c r="A22" s="46" t="s">
        <v>16</v>
      </c>
      <c r="B22" s="47"/>
      <c r="C22" s="47"/>
      <c r="D22" s="47"/>
      <c r="E22" s="47"/>
      <c r="F22" s="47"/>
      <c r="G22" s="47"/>
      <c r="H22" s="48"/>
      <c r="I22" s="49"/>
      <c r="J22" s="49"/>
      <c r="K22" s="49"/>
      <c r="L22" s="49">
        <v>1.5</v>
      </c>
      <c r="M22" s="49">
        <v>1.5</v>
      </c>
      <c r="N22" s="49"/>
      <c r="O22" s="50"/>
      <c r="P22" s="31"/>
      <c r="Q22" s="31"/>
    </row>
    <row r="23" spans="1:17" ht="15" customHeight="1" x14ac:dyDescent="0.2">
      <c r="A23" s="51" t="s">
        <v>17</v>
      </c>
      <c r="B23" s="52"/>
      <c r="C23" s="52"/>
      <c r="D23" s="52"/>
      <c r="E23" s="52"/>
      <c r="F23" s="52"/>
      <c r="G23" s="52"/>
      <c r="H23" s="53"/>
      <c r="I23" s="54"/>
      <c r="J23" s="54"/>
      <c r="K23" s="54"/>
      <c r="L23" s="54">
        <v>1</v>
      </c>
      <c r="M23" s="54">
        <v>1</v>
      </c>
      <c r="N23" s="54"/>
      <c r="O23" s="55"/>
      <c r="P23" s="31"/>
      <c r="Q23" s="31"/>
    </row>
    <row r="24" spans="1:17" ht="15" customHeight="1" x14ac:dyDescent="0.2">
      <c r="A24" s="56" t="s">
        <v>18</v>
      </c>
      <c r="B24" s="52"/>
      <c r="C24" s="52"/>
      <c r="D24" s="52"/>
      <c r="E24" s="52"/>
      <c r="F24" s="52"/>
      <c r="G24" s="52"/>
      <c r="H24" s="53"/>
      <c r="I24" s="54"/>
      <c r="J24" s="54"/>
      <c r="K24" s="54"/>
      <c r="L24" s="54">
        <f t="shared" ref="L24:M24" si="1">TRUNC(L23*L22,2)</f>
        <v>1.5</v>
      </c>
      <c r="M24" s="54">
        <f t="shared" si="1"/>
        <v>1.5</v>
      </c>
      <c r="N24" s="54"/>
      <c r="O24" s="57">
        <f>TRUNC(SUM(I24:N24),2)</f>
        <v>3</v>
      </c>
      <c r="P24" s="31"/>
      <c r="Q24" s="31"/>
    </row>
    <row r="26" spans="1:17" ht="15.75" customHeight="1" x14ac:dyDescent="0.2">
      <c r="A26" s="14" t="str">
        <f>'[1]Orçamento-Oner'!A9</f>
        <v>1.</v>
      </c>
      <c r="B26" s="58" t="str">
        <f>VLOOKUP(A26,'[1]Orçamento-Oner'!A:H,3,FALSE)</f>
        <v>SERVIÇOS PRELIMINARES</v>
      </c>
      <c r="C26" s="15"/>
      <c r="D26" s="15"/>
      <c r="E26" s="15"/>
      <c r="F26" s="15"/>
      <c r="G26" s="15"/>
      <c r="H26" s="25"/>
      <c r="I26" s="59" t="str">
        <f>'[1]Orçamento-Oner'!A14</f>
        <v>1.5</v>
      </c>
      <c r="J26" s="60" t="str">
        <f>VLOOKUP(I26,'[1]Orçamento-Oner'!A:H,2,FALSE)</f>
        <v>CP-23</v>
      </c>
      <c r="K26" s="61"/>
      <c r="L26" s="62" t="str">
        <f>VLOOKUP(I26,'[1]Orçamento-Oner'!A:H,3,FALSE)</f>
        <v>PLACA DE SINALIZAÇÃO VIÁRIA DE ADVERTÊNCIA, LADO 60CM, INCLUÍDO SUPORTE DE AÇO GALVANIZADO DN 50MM E=3,00MM E FIXADO EM BASE DE CONCRETO NÃO ESTRUTURAL</v>
      </c>
      <c r="M26" s="63"/>
      <c r="N26" s="63"/>
      <c r="O26" s="64"/>
      <c r="P26" s="31"/>
      <c r="Q26" s="31"/>
    </row>
    <row r="27" spans="1:17" ht="15" customHeight="1" x14ac:dyDescent="0.2">
      <c r="A27" s="56" t="s">
        <v>19</v>
      </c>
      <c r="B27" s="52"/>
      <c r="C27" s="52"/>
      <c r="D27" s="52"/>
      <c r="E27" s="52"/>
      <c r="F27" s="52"/>
      <c r="G27" s="52"/>
      <c r="H27" s="53"/>
      <c r="I27" s="54"/>
      <c r="J27" s="54"/>
      <c r="K27" s="54"/>
      <c r="L27" s="54">
        <v>2</v>
      </c>
      <c r="M27" s="54"/>
      <c r="N27" s="54"/>
      <c r="O27" s="57">
        <f>TRUNC(SUM(I27:N27),2)</f>
        <v>2</v>
      </c>
      <c r="P27" s="31"/>
      <c r="Q27" s="31"/>
    </row>
    <row r="29" spans="1:17" ht="15.75" customHeight="1" x14ac:dyDescent="0.2">
      <c r="A29" s="14" t="str">
        <f>'[1]Orçamento-Oner'!A9</f>
        <v>1.</v>
      </c>
      <c r="B29" s="58" t="str">
        <f>VLOOKUP(A29,'[1]Orçamento-Oner'!A:H,3,FALSE)</f>
        <v>SERVIÇOS PRELIMINARES</v>
      </c>
      <c r="C29" s="15"/>
      <c r="D29" s="15"/>
      <c r="E29" s="15"/>
      <c r="F29" s="15"/>
      <c r="G29" s="15"/>
      <c r="H29" s="25"/>
      <c r="I29" s="59" t="str">
        <f>'[1]Orçamento-Oner'!A15</f>
        <v>1.6</v>
      </c>
      <c r="J29" s="60">
        <f>VLOOKUP(I29,'[1]Orçamento-Oner'!A:H,2,FALSE)</f>
        <v>34498</v>
      </c>
      <c r="K29" s="61"/>
      <c r="L29" s="62" t="str">
        <f>VLOOKUP(I29,'[1]Orçamento-Oner'!A:H,3,FALSE)</f>
        <v>CONE DE SINALIZACAO EM PVC FLEXIVEL, H = 70 / 76 CM (NBR 15071)</v>
      </c>
      <c r="M29" s="63"/>
      <c r="N29" s="63"/>
      <c r="O29" s="64"/>
      <c r="P29" s="31"/>
      <c r="Q29" s="31"/>
    </row>
    <row r="30" spans="1:17" ht="15" customHeight="1" x14ac:dyDescent="0.2">
      <c r="A30" s="56" t="s">
        <v>19</v>
      </c>
      <c r="B30" s="52"/>
      <c r="C30" s="52"/>
      <c r="D30" s="52"/>
      <c r="E30" s="52"/>
      <c r="F30" s="52"/>
      <c r="G30" s="52"/>
      <c r="H30" s="53"/>
      <c r="I30" s="54"/>
      <c r="J30" s="54"/>
      <c r="K30" s="54"/>
      <c r="L30" s="54">
        <v>2</v>
      </c>
      <c r="M30" s="54"/>
      <c r="N30" s="54"/>
      <c r="O30" s="57">
        <f>TRUNC(SUM(I30:N30),2)</f>
        <v>2</v>
      </c>
      <c r="P30" s="31"/>
      <c r="Q30" s="31"/>
    </row>
    <row r="32" spans="1:17" ht="15" customHeight="1" x14ac:dyDescent="0.2">
      <c r="A32" s="14" t="str">
        <f>'[1]Orçamento-Oner'!$A$16</f>
        <v>2.</v>
      </c>
      <c r="B32" s="65" t="str">
        <f>VLOOKUP(A32,'[1]Orçamento-Oner'!A:H,3,FALSE)</f>
        <v>MICRO E MACRO DRENAGEM</v>
      </c>
      <c r="C32" s="65"/>
      <c r="D32" s="65"/>
      <c r="E32" s="65"/>
      <c r="F32" s="65"/>
      <c r="G32" s="65"/>
      <c r="H32" s="65"/>
      <c r="I32" s="66" t="str">
        <f>'[1]Orçamento-Oner'!A18</f>
        <v>2.1</v>
      </c>
      <c r="J32" s="67">
        <f>VLOOKUP(I32,'[1]Orçamento-Oner'!A:H,2,FALSE)</f>
        <v>88907</v>
      </c>
      <c r="K32" s="68"/>
      <c r="L32" s="69" t="str">
        <f>VLOOKUP(I32,'[1]Orçamento-Oner'!A:H,3,FALSE)</f>
        <v>ESCAVADEIRA HIDRÁULICA SOBRE ESTEIRAS, CAÇAMBA 1,20 M3, PESO OPERACIONAL 21 T, POTÊNCIA BRUTA 155 HP - CHP DIURNO. AF_06/2014</v>
      </c>
      <c r="M32" s="70"/>
      <c r="N32" s="70"/>
      <c r="O32" s="64"/>
      <c r="P32" s="31"/>
      <c r="Q32" s="31"/>
    </row>
    <row r="33" spans="1:29" ht="12.75" customHeight="1" x14ac:dyDescent="0.2">
      <c r="A33" s="71"/>
      <c r="B33" s="72"/>
      <c r="C33" s="73"/>
      <c r="D33" s="73"/>
      <c r="E33" s="73"/>
      <c r="F33" s="74"/>
      <c r="G33" s="74"/>
      <c r="H33" s="64"/>
      <c r="I33" s="75"/>
      <c r="J33" s="76"/>
      <c r="K33" s="76"/>
      <c r="L33" s="77"/>
      <c r="M33" s="77"/>
      <c r="N33" s="77"/>
      <c r="O33" s="78"/>
      <c r="P33" s="31"/>
      <c r="Q33" s="31"/>
      <c r="U33">
        <f>I12</f>
        <v>0</v>
      </c>
      <c r="V33">
        <f>J12</f>
        <v>0</v>
      </c>
      <c r="W33">
        <f>K12</f>
        <v>0</v>
      </c>
      <c r="X33" t="str">
        <f>L12</f>
        <v>PTE 4ª LINHA NASCENTE</v>
      </c>
      <c r="Y33">
        <f>M12</f>
        <v>0</v>
      </c>
      <c r="Z33" t="e">
        <f>#REF!</f>
        <v>#REF!</v>
      </c>
      <c r="AA33">
        <f>N12</f>
        <v>0</v>
      </c>
      <c r="AB33" t="e">
        <f>#REF!</f>
        <v>#REF!</v>
      </c>
    </row>
    <row r="34" spans="1:29" ht="12.75" customHeight="1" x14ac:dyDescent="0.2">
      <c r="A34" s="71" t="s">
        <v>20</v>
      </c>
      <c r="B34" s="72" t="s">
        <v>21</v>
      </c>
      <c r="C34" s="79"/>
      <c r="D34" s="72"/>
      <c r="E34" s="79"/>
      <c r="F34" s="72"/>
      <c r="G34" s="79"/>
      <c r="H34" s="80" t="s">
        <v>21</v>
      </c>
      <c r="I34" s="81"/>
      <c r="J34" s="82"/>
      <c r="K34" s="83"/>
      <c r="L34" s="84"/>
      <c r="M34" s="85"/>
      <c r="N34" s="85"/>
      <c r="O34" s="78"/>
      <c r="P34" s="31"/>
      <c r="Q34" s="31"/>
    </row>
    <row r="35" spans="1:29" ht="15" customHeight="1" x14ac:dyDescent="0.2">
      <c r="A35" s="86">
        <v>20</v>
      </c>
      <c r="B35" s="87">
        <v>5</v>
      </c>
      <c r="C35" s="87"/>
      <c r="D35" s="87"/>
      <c r="E35" s="87"/>
      <c r="F35" s="87"/>
      <c r="G35" s="87"/>
      <c r="H35" s="88">
        <f t="shared" ref="H35" si="2">A35*B35</f>
        <v>100</v>
      </c>
      <c r="I35" s="88"/>
      <c r="J35" s="88"/>
      <c r="K35" s="88"/>
      <c r="L35" s="88">
        <f>H35</f>
        <v>100</v>
      </c>
      <c r="M35" s="88"/>
      <c r="N35" s="88"/>
      <c r="O35" s="88"/>
      <c r="P35" s="31"/>
      <c r="Q35" s="89"/>
      <c r="R35" s="90"/>
      <c r="T35" s="90"/>
      <c r="U35" s="20"/>
      <c r="V35" s="20"/>
      <c r="AB35" s="90"/>
      <c r="AC35" s="91"/>
    </row>
    <row r="36" spans="1:29" ht="15" customHeight="1" x14ac:dyDescent="0.2">
      <c r="A36" s="92" t="s">
        <v>22</v>
      </c>
      <c r="B36" s="92"/>
      <c r="C36" s="92"/>
      <c r="D36" s="92"/>
      <c r="E36" s="92"/>
      <c r="F36" s="92"/>
      <c r="G36" s="92"/>
      <c r="H36" s="92"/>
      <c r="I36" s="88">
        <f t="shared" ref="I36:N36" si="3">SUM(I35:I35)</f>
        <v>0</v>
      </c>
      <c r="J36" s="88">
        <f t="shared" si="3"/>
        <v>0</v>
      </c>
      <c r="K36" s="88">
        <f t="shared" si="3"/>
        <v>0</v>
      </c>
      <c r="L36" s="88">
        <f t="shared" si="3"/>
        <v>100</v>
      </c>
      <c r="M36" s="88">
        <f t="shared" si="3"/>
        <v>0</v>
      </c>
      <c r="N36" s="88">
        <f t="shared" si="3"/>
        <v>0</v>
      </c>
      <c r="O36" s="57">
        <f>TRUNC(SUM(I36:N36),2)</f>
        <v>100</v>
      </c>
      <c r="P36" s="31"/>
      <c r="Q36" s="31"/>
    </row>
    <row r="37" spans="1:29" ht="13.5" customHeight="1" x14ac:dyDescent="0.2"/>
    <row r="38" spans="1:29" ht="15" customHeight="1" x14ac:dyDescent="0.2">
      <c r="A38" s="14" t="str">
        <f>'[1]Orçamento-Oner'!$A$16</f>
        <v>2.</v>
      </c>
      <c r="B38" s="65" t="str">
        <f>VLOOKUP(A38,'[1]Orçamento-Oner'!A:H,3,FALSE)</f>
        <v>MICRO E MACRO DRENAGEM</v>
      </c>
      <c r="C38" s="65"/>
      <c r="D38" s="65"/>
      <c r="E38" s="65"/>
      <c r="F38" s="65"/>
      <c r="G38" s="65"/>
      <c r="H38" s="65"/>
      <c r="I38" s="66" t="str">
        <f>'[1]Orçamento-Oner'!A19</f>
        <v>2.2</v>
      </c>
      <c r="J38" s="67">
        <f>VLOOKUP(I38,'[1]Orçamento-Oner'!A:H,2,FALSE)</f>
        <v>88908</v>
      </c>
      <c r="K38" s="68"/>
      <c r="L38" s="69" t="str">
        <f>VLOOKUP(I38,'[1]Orçamento-Oner'!A:H,3,FALSE)</f>
        <v>ESCAVADEIRA HIDRÁULICA SOBRE ESTEIRAS, CAÇAMBA 1,20 M3, PESO OPERACIONAL 21 T, POTÊNCIA BRUTA 155 HP - CHI DIURNO. AF_06/2014</v>
      </c>
      <c r="M38" s="70"/>
      <c r="N38" s="70"/>
      <c r="O38" s="64"/>
      <c r="P38" s="31"/>
      <c r="Q38" s="31"/>
    </row>
    <row r="39" spans="1:29" ht="12.75" customHeight="1" x14ac:dyDescent="0.2">
      <c r="A39" s="71"/>
      <c r="B39" s="72"/>
      <c r="C39" s="73"/>
      <c r="D39" s="73"/>
      <c r="E39" s="73"/>
      <c r="F39" s="74"/>
      <c r="G39" s="74"/>
      <c r="H39" s="64"/>
      <c r="I39" s="75"/>
      <c r="J39" s="76"/>
      <c r="K39" s="76"/>
      <c r="L39" s="77"/>
      <c r="M39" s="77"/>
      <c r="N39" s="77"/>
      <c r="O39" s="78"/>
      <c r="P39" s="31"/>
      <c r="Q39" s="31"/>
    </row>
    <row r="40" spans="1:29" ht="12.75" customHeight="1" x14ac:dyDescent="0.2">
      <c r="A40" s="71" t="s">
        <v>20</v>
      </c>
      <c r="B40" s="72" t="s">
        <v>21</v>
      </c>
      <c r="C40" s="79"/>
      <c r="D40" s="72"/>
      <c r="E40" s="79"/>
      <c r="F40" s="72"/>
      <c r="G40" s="79"/>
      <c r="H40" s="80" t="s">
        <v>21</v>
      </c>
      <c r="I40" s="81"/>
      <c r="J40" s="82"/>
      <c r="K40" s="83"/>
      <c r="L40" s="84"/>
      <c r="M40" s="85"/>
      <c r="N40" s="85"/>
      <c r="O40" s="78"/>
      <c r="P40" s="31"/>
      <c r="Q40" s="31"/>
    </row>
    <row r="41" spans="1:29" ht="15" customHeight="1" x14ac:dyDescent="0.2">
      <c r="A41" s="86">
        <v>20</v>
      </c>
      <c r="B41" s="87">
        <v>3</v>
      </c>
      <c r="C41" s="87"/>
      <c r="D41" s="87"/>
      <c r="E41" s="87"/>
      <c r="F41" s="87"/>
      <c r="G41" s="87"/>
      <c r="H41" s="88">
        <f t="shared" ref="H41" si="4">A41*B41</f>
        <v>60</v>
      </c>
      <c r="I41" s="88"/>
      <c r="J41" s="88"/>
      <c r="K41" s="88"/>
      <c r="L41" s="88">
        <f>H41</f>
        <v>60</v>
      </c>
      <c r="M41" s="88"/>
      <c r="N41" s="88"/>
      <c r="O41" s="88"/>
      <c r="P41" s="31"/>
      <c r="Q41" s="93"/>
      <c r="R41" s="94"/>
      <c r="S41" s="95"/>
      <c r="T41" s="94"/>
      <c r="U41" s="20"/>
      <c r="V41" s="20"/>
      <c r="AB41" s="90"/>
      <c r="AC41" s="91"/>
    </row>
    <row r="42" spans="1:29" ht="15" customHeight="1" x14ac:dyDescent="0.2">
      <c r="A42" s="92" t="s">
        <v>22</v>
      </c>
      <c r="B42" s="92"/>
      <c r="C42" s="92"/>
      <c r="D42" s="92"/>
      <c r="E42" s="92"/>
      <c r="F42" s="92"/>
      <c r="G42" s="92"/>
      <c r="H42" s="92"/>
      <c r="I42" s="88">
        <f t="shared" ref="I42:N42" si="5">SUM(I41:I41)</f>
        <v>0</v>
      </c>
      <c r="J42" s="88">
        <f t="shared" si="5"/>
        <v>0</v>
      </c>
      <c r="K42" s="88">
        <f t="shared" si="5"/>
        <v>0</v>
      </c>
      <c r="L42" s="88">
        <f t="shared" si="5"/>
        <v>60</v>
      </c>
      <c r="M42" s="88">
        <f t="shared" si="5"/>
        <v>0</v>
      </c>
      <c r="N42" s="88">
        <f t="shared" si="5"/>
        <v>0</v>
      </c>
      <c r="O42" s="57">
        <f>TRUNC(SUM(I42:N42),2)</f>
        <v>60</v>
      </c>
      <c r="P42" s="31"/>
      <c r="Q42" s="31"/>
    </row>
    <row r="43" spans="1:29" ht="13.5" customHeight="1" x14ac:dyDescent="0.2"/>
    <row r="44" spans="1:29" ht="15" customHeight="1" x14ac:dyDescent="0.2">
      <c r="A44" s="14" t="str">
        <f>'[1]Orçamento-Oner'!$A$16</f>
        <v>2.</v>
      </c>
      <c r="B44" s="65" t="str">
        <f>VLOOKUP(A44,'[1]Orçamento-Oner'!A:H,3,FALSE)</f>
        <v>MICRO E MACRO DRENAGEM</v>
      </c>
      <c r="C44" s="65"/>
      <c r="D44" s="65"/>
      <c r="E44" s="65"/>
      <c r="F44" s="65"/>
      <c r="G44" s="65"/>
      <c r="H44" s="65"/>
      <c r="I44" s="66" t="str">
        <f>'[1]Orçamento-Oner'!A20</f>
        <v>2.3</v>
      </c>
      <c r="J44" s="67">
        <f>VLOOKUP(I44,'[1]Orçamento-Oner'!A:H,2,FALSE)</f>
        <v>5928</v>
      </c>
      <c r="K44" s="68"/>
      <c r="L44" s="69" t="str">
        <f>VLOOKUP(I44,'[1]Orçamento-Oner'!A:H,3,FALSE)</f>
        <v>GUINDAUTO HIDRÁULICO, CAPACIDADE MÁXIMA DE CARGA 6200 KG, MOMENTO MÁXIMO DE CARGA 11,7 TM, ALCANCE MÁXIMO HORIZONTAL 9,70 M, INCLUSIVE CAMINHÃO TOCO PBT 16.000 KG, POTÊNCIA DE 189 CV - CHP DIURNO. AF_06/2014</v>
      </c>
      <c r="M44" s="70"/>
      <c r="N44" s="70"/>
      <c r="O44" s="64"/>
      <c r="P44" s="31"/>
      <c r="Q44" s="31"/>
    </row>
    <row r="45" spans="1:29" ht="12.75" customHeight="1" x14ac:dyDescent="0.2">
      <c r="A45" s="71"/>
      <c r="B45" s="72"/>
      <c r="C45" s="73"/>
      <c r="D45" s="73"/>
      <c r="E45" s="73"/>
      <c r="F45" s="74"/>
      <c r="G45" s="74"/>
      <c r="H45" s="64"/>
      <c r="I45" s="75"/>
      <c r="J45" s="76"/>
      <c r="K45" s="76"/>
      <c r="L45" s="77"/>
      <c r="M45" s="77"/>
      <c r="N45" s="77"/>
      <c r="O45" s="78"/>
      <c r="P45" s="31"/>
      <c r="Q45" s="31"/>
    </row>
    <row r="46" spans="1:29" ht="12.75" customHeight="1" x14ac:dyDescent="0.2">
      <c r="A46" s="71" t="s">
        <v>20</v>
      </c>
      <c r="B46" s="72" t="s">
        <v>21</v>
      </c>
      <c r="C46" s="79"/>
      <c r="D46" s="72"/>
      <c r="E46" s="79"/>
      <c r="F46" s="72"/>
      <c r="G46" s="79"/>
      <c r="H46" s="80" t="s">
        <v>21</v>
      </c>
      <c r="I46" s="81"/>
      <c r="J46" s="82"/>
      <c r="K46" s="83"/>
      <c r="L46" s="84"/>
      <c r="M46" s="85"/>
      <c r="N46" s="85"/>
      <c r="O46" s="78"/>
      <c r="P46" s="31"/>
      <c r="Q46" s="31"/>
    </row>
    <row r="47" spans="1:29" ht="15" customHeight="1" x14ac:dyDescent="0.2">
      <c r="A47" s="86">
        <v>4</v>
      </c>
      <c r="B47" s="87">
        <v>5</v>
      </c>
      <c r="C47" s="87"/>
      <c r="D47" s="87"/>
      <c r="E47" s="87"/>
      <c r="F47" s="87"/>
      <c r="G47" s="87"/>
      <c r="H47" s="88">
        <f t="shared" ref="H47" si="6">A47*B47</f>
        <v>20</v>
      </c>
      <c r="I47" s="88"/>
      <c r="J47" s="88"/>
      <c r="K47" s="88"/>
      <c r="L47" s="88">
        <f>H47</f>
        <v>20</v>
      </c>
      <c r="M47" s="88"/>
      <c r="N47" s="88"/>
      <c r="O47" s="88"/>
      <c r="P47" s="31"/>
      <c r="Q47" s="31"/>
    </row>
    <row r="48" spans="1:29" ht="15" customHeight="1" x14ac:dyDescent="0.2">
      <c r="A48" s="92" t="s">
        <v>22</v>
      </c>
      <c r="B48" s="47"/>
      <c r="C48" s="47"/>
      <c r="D48" s="47"/>
      <c r="E48" s="47"/>
      <c r="F48" s="47"/>
      <c r="G48" s="47"/>
      <c r="H48" s="48"/>
      <c r="I48" s="49">
        <f t="shared" ref="I48:N48" si="7">SUM(I47:I47)</f>
        <v>0</v>
      </c>
      <c r="J48" s="49">
        <f t="shared" si="7"/>
        <v>0</v>
      </c>
      <c r="K48" s="49">
        <f t="shared" si="7"/>
        <v>0</v>
      </c>
      <c r="L48" s="49">
        <f t="shared" si="7"/>
        <v>20</v>
      </c>
      <c r="M48" s="49">
        <f t="shared" si="7"/>
        <v>0</v>
      </c>
      <c r="N48" s="49">
        <f t="shared" si="7"/>
        <v>0</v>
      </c>
      <c r="O48" s="50">
        <f>TRUNC(SUM(I48:N48),2)</f>
        <v>20</v>
      </c>
      <c r="P48" s="31"/>
      <c r="Q48" s="31"/>
    </row>
    <row r="49" spans="1:29" ht="13.5" customHeight="1" x14ac:dyDescent="0.2"/>
    <row r="50" spans="1:29" ht="15" customHeight="1" x14ac:dyDescent="0.2">
      <c r="A50" s="14" t="str">
        <f>'[1]Orçamento-Oner'!$A$16</f>
        <v>2.</v>
      </c>
      <c r="B50" s="65" t="str">
        <f>VLOOKUP(A50,'[1]Orçamento-Oner'!A:H,3,FALSE)</f>
        <v>MICRO E MACRO DRENAGEM</v>
      </c>
      <c r="C50" s="65"/>
      <c r="D50" s="65"/>
      <c r="E50" s="65"/>
      <c r="F50" s="65"/>
      <c r="G50" s="65"/>
      <c r="H50" s="65"/>
      <c r="I50" s="66" t="str">
        <f>'[1]Orçamento-Oner'!A21</f>
        <v>2.4</v>
      </c>
      <c r="J50" s="67">
        <f>VLOOKUP(I50,'[1]Orçamento-Oner'!A:H,2,FALSE)</f>
        <v>5930</v>
      </c>
      <c r="K50" s="68"/>
      <c r="L50" s="69" t="str">
        <f>VLOOKUP(I50,'[1]Orçamento-Oner'!A:H,3,FALSE)</f>
        <v>GUINDAUTO HIDRÁULICO, CAPACIDADE MÁXIMA DE CARGA 6200 KG, MOMENTO MÁXIMO DE CARGA 11,7 TM, ALCANCE MÁXIMO HORIZONTAL 9,70 M, INCLUSIVE CAMINHÃO TOCO PBT 16.000 KG, POTÊNCIA DE 189 CV - CHI DIURNO. AF_06/2014</v>
      </c>
      <c r="M50" s="70"/>
      <c r="N50" s="70"/>
      <c r="O50" s="64"/>
      <c r="P50" s="31"/>
      <c r="Q50" s="31"/>
    </row>
    <row r="51" spans="1:29" ht="12.75" customHeight="1" x14ac:dyDescent="0.2">
      <c r="A51" s="71"/>
      <c r="B51" s="72"/>
      <c r="C51" s="73"/>
      <c r="D51" s="73"/>
      <c r="E51" s="73"/>
      <c r="F51" s="74"/>
      <c r="G51" s="74"/>
      <c r="H51" s="64"/>
      <c r="I51" s="75"/>
      <c r="J51" s="76"/>
      <c r="K51" s="76"/>
      <c r="L51" s="77"/>
      <c r="M51" s="77"/>
      <c r="N51" s="77"/>
      <c r="O51" s="78"/>
      <c r="P51" s="31"/>
      <c r="Q51" s="31"/>
    </row>
    <row r="52" spans="1:29" ht="12.75" customHeight="1" x14ac:dyDescent="0.2">
      <c r="A52" s="71" t="s">
        <v>20</v>
      </c>
      <c r="B52" s="72" t="s">
        <v>21</v>
      </c>
      <c r="C52" s="79"/>
      <c r="D52" s="72"/>
      <c r="E52" s="79"/>
      <c r="F52" s="72"/>
      <c r="G52" s="79"/>
      <c r="H52" s="80" t="s">
        <v>21</v>
      </c>
      <c r="I52" s="81"/>
      <c r="J52" s="82"/>
      <c r="K52" s="83"/>
      <c r="L52" s="84"/>
      <c r="M52" s="85"/>
      <c r="N52" s="85"/>
      <c r="O52" s="78"/>
      <c r="P52" s="31"/>
      <c r="Q52" s="31"/>
    </row>
    <row r="53" spans="1:29" ht="15" customHeight="1" x14ac:dyDescent="0.2">
      <c r="A53" s="86">
        <v>4</v>
      </c>
      <c r="B53" s="87">
        <v>3</v>
      </c>
      <c r="C53" s="87"/>
      <c r="D53" s="87"/>
      <c r="E53" s="87"/>
      <c r="F53" s="87"/>
      <c r="G53" s="87"/>
      <c r="H53" s="88">
        <f t="shared" ref="H53" si="8">A53*B53</f>
        <v>12</v>
      </c>
      <c r="I53" s="88"/>
      <c r="J53" s="88"/>
      <c r="K53" s="88"/>
      <c r="L53" s="88">
        <f>H53</f>
        <v>12</v>
      </c>
      <c r="M53" s="88"/>
      <c r="N53" s="88"/>
      <c r="O53" s="88"/>
      <c r="P53" s="31"/>
      <c r="Q53" s="96"/>
      <c r="R53" s="90"/>
      <c r="S53" s="96"/>
      <c r="U53" s="20"/>
      <c r="V53" s="20"/>
      <c r="AB53" s="90"/>
    </row>
    <row r="54" spans="1:29" ht="15" customHeight="1" x14ac:dyDescent="0.2">
      <c r="A54" s="92" t="s">
        <v>22</v>
      </c>
      <c r="B54" s="92"/>
      <c r="C54" s="92"/>
      <c r="D54" s="92"/>
      <c r="E54" s="92"/>
      <c r="F54" s="92"/>
      <c r="G54" s="92"/>
      <c r="H54" s="92"/>
      <c r="I54" s="88">
        <f t="shared" ref="I54:N54" si="9">SUM(I53:I53)</f>
        <v>0</v>
      </c>
      <c r="J54" s="88">
        <f t="shared" si="9"/>
        <v>0</v>
      </c>
      <c r="K54" s="88">
        <f t="shared" si="9"/>
        <v>0</v>
      </c>
      <c r="L54" s="88">
        <f t="shared" si="9"/>
        <v>12</v>
      </c>
      <c r="M54" s="88">
        <f t="shared" si="9"/>
        <v>0</v>
      </c>
      <c r="N54" s="88">
        <f t="shared" si="9"/>
        <v>0</v>
      </c>
      <c r="O54" s="57">
        <f>TRUNC(SUM(I54:N54),2)</f>
        <v>12</v>
      </c>
      <c r="P54" s="31"/>
      <c r="Q54" s="89"/>
      <c r="R54" s="90"/>
      <c r="T54" s="90"/>
      <c r="U54" s="20"/>
      <c r="V54" s="20"/>
      <c r="AB54" s="90"/>
    </row>
    <row r="55" spans="1:29" ht="13.5" customHeight="1" x14ac:dyDescent="0.2"/>
    <row r="56" spans="1:29" ht="15" customHeight="1" x14ac:dyDescent="0.2">
      <c r="A56" s="14" t="str">
        <f>'[1]Orçamento-Oner'!$A$16</f>
        <v>2.</v>
      </c>
      <c r="B56" s="65" t="str">
        <f>VLOOKUP(A56,'[1]Orçamento-Oner'!A:H,3,FALSE)</f>
        <v>MICRO E MACRO DRENAGEM</v>
      </c>
      <c r="C56" s="65"/>
      <c r="D56" s="65"/>
      <c r="E56" s="65"/>
      <c r="F56" s="65"/>
      <c r="G56" s="65"/>
      <c r="H56" s="65"/>
      <c r="I56" s="66" t="str">
        <f>'[1]Orçamento-Oner'!A23</f>
        <v>2.5</v>
      </c>
      <c r="J56" s="67">
        <f>VLOOKUP(I56,'[1]Orçamento-Oner'!A:H,2,FALSE)</f>
        <v>37477</v>
      </c>
      <c r="K56" s="68"/>
      <c r="L56" s="69" t="str">
        <f>VLOOKUP(I56,'[1]Orçamento-Oner'!A:H,3,FALSE)</f>
        <v>ADUELA/ GALERIA PRE-MOLDADA DE CONCRETO ARMADO, SECAO RETANGULAR INTERNA DE 2,50 X 2,50 M (L X A), MISULA DE 20 X 20 CM, C = 1,00 M, ESPESSURA MIN = 15 CM, TB-45 E FCK DO CONCRETO = 30 MPA</v>
      </c>
      <c r="M56" s="70"/>
      <c r="N56" s="70"/>
      <c r="O56" s="64"/>
      <c r="P56" s="31"/>
      <c r="Q56" s="31"/>
    </row>
    <row r="57" spans="1:29" ht="12.75" customHeight="1" x14ac:dyDescent="0.2">
      <c r="A57" s="71"/>
      <c r="B57" s="72"/>
      <c r="C57" s="73"/>
      <c r="D57" s="73"/>
      <c r="E57" s="73"/>
      <c r="F57" s="74"/>
      <c r="G57" s="74"/>
      <c r="H57" s="64"/>
      <c r="I57" s="75"/>
      <c r="J57" s="76"/>
      <c r="K57" s="76"/>
      <c r="L57" s="97"/>
      <c r="M57" s="97"/>
      <c r="N57" s="97"/>
      <c r="O57" s="78"/>
      <c r="P57" s="31"/>
      <c r="Q57" s="31"/>
    </row>
    <row r="58" spans="1:29" ht="12.75" customHeight="1" x14ac:dyDescent="0.2">
      <c r="A58" s="71" t="s">
        <v>23</v>
      </c>
      <c r="B58" s="98" t="s">
        <v>24</v>
      </c>
      <c r="C58" s="99"/>
      <c r="D58" s="72"/>
      <c r="E58" s="79"/>
      <c r="F58" s="72" t="s">
        <v>25</v>
      </c>
      <c r="G58" s="79"/>
      <c r="H58" s="80" t="s">
        <v>26</v>
      </c>
      <c r="I58" s="81"/>
      <c r="J58" s="82"/>
      <c r="K58" s="83"/>
      <c r="L58" s="97"/>
      <c r="M58" s="97"/>
      <c r="N58" s="97"/>
      <c r="O58" s="78"/>
      <c r="P58" s="31"/>
      <c r="Q58" s="31"/>
    </row>
    <row r="59" spans="1:29" ht="15" customHeight="1" x14ac:dyDescent="0.2">
      <c r="A59" s="100">
        <v>10</v>
      </c>
      <c r="B59" s="101">
        <v>2</v>
      </c>
      <c r="C59" s="101"/>
      <c r="D59" s="101"/>
      <c r="E59" s="101"/>
      <c r="F59" s="101" t="s">
        <v>27</v>
      </c>
      <c r="G59" s="101"/>
      <c r="H59" s="102">
        <f>B59*A59</f>
        <v>20</v>
      </c>
      <c r="I59" s="103"/>
      <c r="J59" s="88"/>
      <c r="K59" s="71"/>
      <c r="L59" s="88">
        <f>H59</f>
        <v>20</v>
      </c>
      <c r="M59" s="88"/>
      <c r="N59" s="88"/>
      <c r="O59" s="102">
        <f>SUM(J59:N59)</f>
        <v>20</v>
      </c>
      <c r="P59" s="31"/>
      <c r="Q59" s="89"/>
      <c r="R59" s="90"/>
      <c r="S59" s="20"/>
      <c r="T59" s="90"/>
      <c r="U59" s="20"/>
      <c r="V59" s="20"/>
      <c r="AB59" s="90"/>
      <c r="AC59" s="91"/>
    </row>
    <row r="60" spans="1:29" ht="15" customHeight="1" x14ac:dyDescent="0.2">
      <c r="A60" s="51" t="s">
        <v>23</v>
      </c>
      <c r="B60" s="52"/>
      <c r="C60" s="52"/>
      <c r="D60" s="52"/>
      <c r="E60" s="52"/>
      <c r="F60" s="52"/>
      <c r="G60" s="52"/>
      <c r="H60" s="53"/>
      <c r="I60" s="54"/>
      <c r="J60" s="88"/>
      <c r="K60" s="88"/>
      <c r="L60" s="88">
        <f>SUM(L59:L59)</f>
        <v>20</v>
      </c>
      <c r="M60" s="88"/>
      <c r="N60" s="88"/>
      <c r="O60" s="55">
        <f>TRUNC(SUM(I60:N60),2)</f>
        <v>20</v>
      </c>
      <c r="P60" s="31"/>
      <c r="Q60" s="31"/>
    </row>
    <row r="61" spans="1:29" ht="15" customHeight="1" x14ac:dyDescent="0.2">
      <c r="A61" s="56" t="s">
        <v>28</v>
      </c>
      <c r="B61" s="52"/>
      <c r="C61" s="52"/>
      <c r="D61" s="52"/>
      <c r="E61" s="52"/>
      <c r="F61" s="52"/>
      <c r="G61" s="52"/>
      <c r="H61" s="53"/>
      <c r="I61" s="54"/>
      <c r="J61" s="54"/>
      <c r="K61" s="54"/>
      <c r="L61" s="54">
        <f t="shared" ref="L61" si="10">$O$61</f>
        <v>5.2</v>
      </c>
      <c r="M61" s="54"/>
      <c r="N61" s="54"/>
      <c r="O61" s="104">
        <v>5.2</v>
      </c>
      <c r="P61" s="31"/>
      <c r="Q61" s="31"/>
    </row>
    <row r="62" spans="1:29" ht="15" customHeight="1" x14ac:dyDescent="0.2">
      <c r="A62" s="56" t="s">
        <v>29</v>
      </c>
      <c r="B62" s="52"/>
      <c r="C62" s="52"/>
      <c r="D62" s="52"/>
      <c r="E62" s="52"/>
      <c r="F62" s="52"/>
      <c r="G62" s="52"/>
      <c r="H62" s="53"/>
      <c r="I62" s="54"/>
      <c r="J62" s="54"/>
      <c r="K62" s="54"/>
      <c r="L62" s="54">
        <f t="shared" ref="L62" si="11">$O$62</f>
        <v>30</v>
      </c>
      <c r="M62" s="54"/>
      <c r="N62" s="54"/>
      <c r="O62" s="55">
        <v>30</v>
      </c>
      <c r="P62" s="31"/>
      <c r="Q62" s="31"/>
    </row>
    <row r="63" spans="1:29" ht="15" customHeight="1" x14ac:dyDescent="0.2">
      <c r="A63" s="105" t="s">
        <v>30</v>
      </c>
      <c r="B63" s="106"/>
      <c r="C63" s="106"/>
      <c r="D63" s="106"/>
      <c r="E63" s="106"/>
      <c r="F63" s="106"/>
      <c r="G63" s="106"/>
      <c r="H63" s="107"/>
      <c r="I63" s="108"/>
      <c r="J63" s="108"/>
      <c r="K63" s="108"/>
      <c r="L63" s="108">
        <f>TRUNC(L62*L61*L60,2)</f>
        <v>3120</v>
      </c>
      <c r="M63" s="108"/>
      <c r="N63" s="108"/>
      <c r="O63" s="55">
        <f>TRUNC(SUM(I63:N63),2)</f>
        <v>3120</v>
      </c>
      <c r="P63" s="31"/>
      <c r="Q63" s="31"/>
    </row>
    <row r="64" spans="1:29" ht="15" customHeight="1" x14ac:dyDescent="0.2">
      <c r="A64" s="56" t="s">
        <v>31</v>
      </c>
      <c r="B64" s="52"/>
      <c r="C64" s="52"/>
      <c r="D64" s="52"/>
      <c r="E64" s="52"/>
      <c r="F64" s="52"/>
      <c r="G64" s="52"/>
      <c r="H64" s="53"/>
      <c r="I64" s="54"/>
      <c r="J64" s="54"/>
      <c r="K64" s="54"/>
      <c r="L64" s="54">
        <f>O64</f>
        <v>24</v>
      </c>
      <c r="M64" s="54"/>
      <c r="N64" s="54"/>
      <c r="O64" s="55">
        <v>24</v>
      </c>
      <c r="P64" s="31"/>
      <c r="Q64" s="31"/>
    </row>
    <row r="65" spans="1:20" ht="15" customHeight="1" x14ac:dyDescent="0.2">
      <c r="A65" s="56" t="s">
        <v>32</v>
      </c>
      <c r="B65" s="52"/>
      <c r="C65" s="52"/>
      <c r="D65" s="52"/>
      <c r="E65" s="52"/>
      <c r="F65" s="52"/>
      <c r="G65" s="52"/>
      <c r="H65" s="53"/>
      <c r="I65" s="109"/>
      <c r="J65" s="109"/>
      <c r="K65" s="109"/>
      <c r="L65" s="109">
        <f t="shared" ref="L65" si="12">TRUNC(L64*L61*L60,2)</f>
        <v>2496</v>
      </c>
      <c r="M65" s="109"/>
      <c r="N65" s="109"/>
      <c r="O65" s="55">
        <f>TRUNC(SUM(I65:N65),2)</f>
        <v>2496</v>
      </c>
      <c r="P65" s="31"/>
      <c r="Q65" s="31"/>
    </row>
    <row r="66" spans="1:20" ht="13.5" customHeight="1" x14ac:dyDescent="0.2"/>
    <row r="67" spans="1:20" ht="15" customHeight="1" x14ac:dyDescent="0.2">
      <c r="A67" s="14" t="str">
        <f>'[1]Orçamento-Oner'!$A$16</f>
        <v>2.</v>
      </c>
      <c r="B67" s="65" t="str">
        <f>VLOOKUP(A67,'[1]Orçamento-Oner'!A:H,3,FALSE)</f>
        <v>MICRO E MACRO DRENAGEM</v>
      </c>
      <c r="C67" s="65"/>
      <c r="D67" s="65"/>
      <c r="E67" s="65"/>
      <c r="F67" s="65"/>
      <c r="G67" s="65"/>
      <c r="H67" s="65"/>
      <c r="I67" s="66" t="str">
        <f>'[1]Orçamento-Oner'!A24</f>
        <v>2.6</v>
      </c>
      <c r="J67" s="60">
        <f>VLOOKUP(I67,'[1]Orçamento-Oner'!A:H,2,FALSE)</f>
        <v>100952</v>
      </c>
      <c r="K67" s="61"/>
      <c r="L67" s="62" t="str">
        <f>VLOOKUP(I67,'[1]Orçamento-Oner'!A:H,3,FALSE)</f>
        <v>TRANSPORTE COM CAMINHÃO CARROCERIA COM GUINDAUTO (MUNCK),  MOMENTO MÁXIMO DE CARGA 11,7 TM, EM VIA URBANA PAVIMENTADA, DMT ATÉ 30KM (UNIDADE: TXKM). AF_07/2020</v>
      </c>
      <c r="M67" s="63"/>
      <c r="N67" s="63"/>
      <c r="O67" s="64"/>
      <c r="P67" s="31"/>
      <c r="Q67" s="31"/>
    </row>
    <row r="68" spans="1:20" ht="12.75" customHeight="1" x14ac:dyDescent="0.2">
      <c r="A68" s="71"/>
      <c r="B68" s="72" t="s">
        <v>33</v>
      </c>
      <c r="C68" s="73"/>
      <c r="D68" s="73"/>
      <c r="E68" s="79"/>
      <c r="F68" s="72" t="s">
        <v>34</v>
      </c>
      <c r="G68" s="79"/>
      <c r="H68" s="64"/>
      <c r="I68" s="75"/>
      <c r="J68" s="110"/>
      <c r="K68" s="61"/>
      <c r="L68" s="97"/>
      <c r="M68" s="97"/>
      <c r="N68" s="97"/>
      <c r="O68" s="78"/>
      <c r="P68" s="31"/>
      <c r="Q68" s="31"/>
    </row>
    <row r="69" spans="1:20" ht="12.75" customHeight="1" x14ac:dyDescent="0.2">
      <c r="A69" s="71"/>
      <c r="B69" s="72" t="s">
        <v>35</v>
      </c>
      <c r="C69" s="79"/>
      <c r="D69" s="72" t="s">
        <v>36</v>
      </c>
      <c r="E69" s="79"/>
      <c r="F69" s="72" t="s">
        <v>37</v>
      </c>
      <c r="G69" s="79"/>
      <c r="H69" s="80" t="s">
        <v>26</v>
      </c>
      <c r="I69" s="81"/>
      <c r="J69" s="60"/>
      <c r="K69" s="61"/>
      <c r="L69" s="97"/>
      <c r="M69" s="97"/>
      <c r="N69" s="97"/>
      <c r="O69" s="78"/>
      <c r="P69" s="31"/>
      <c r="Q69" s="31"/>
    </row>
    <row r="70" spans="1:20" ht="15" customHeight="1" x14ac:dyDescent="0.2">
      <c r="A70" s="86" t="s">
        <v>27</v>
      </c>
      <c r="B70" s="111"/>
      <c r="C70" s="112"/>
      <c r="D70" s="111"/>
      <c r="E70" s="112"/>
      <c r="F70" s="111"/>
      <c r="G70" s="112"/>
      <c r="H70" s="54"/>
      <c r="I70" s="54">
        <f t="shared" ref="I70:N70" si="13">I63</f>
        <v>0</v>
      </c>
      <c r="J70" s="54">
        <f t="shared" si="13"/>
        <v>0</v>
      </c>
      <c r="K70" s="54">
        <f t="shared" si="13"/>
        <v>0</v>
      </c>
      <c r="L70" s="54">
        <f t="shared" si="13"/>
        <v>3120</v>
      </c>
      <c r="M70" s="54">
        <f t="shared" si="13"/>
        <v>0</v>
      </c>
      <c r="N70" s="54">
        <f t="shared" si="13"/>
        <v>0</v>
      </c>
      <c r="O70" s="54"/>
      <c r="P70" s="31"/>
      <c r="Q70" s="113"/>
      <c r="T70" s="90"/>
    </row>
    <row r="71" spans="1:20" ht="15" customHeight="1" x14ac:dyDescent="0.2">
      <c r="A71" s="56" t="s">
        <v>30</v>
      </c>
      <c r="B71" s="52"/>
      <c r="C71" s="52"/>
      <c r="D71" s="52"/>
      <c r="E71" s="52"/>
      <c r="F71" s="52"/>
      <c r="G71" s="52"/>
      <c r="H71" s="53"/>
      <c r="I71" s="54">
        <f t="shared" ref="I71:N71" si="14">SUM(I70:I70)</f>
        <v>0</v>
      </c>
      <c r="J71" s="54">
        <f t="shared" si="14"/>
        <v>0</v>
      </c>
      <c r="K71" s="54">
        <f t="shared" si="14"/>
        <v>0</v>
      </c>
      <c r="L71" s="54">
        <f t="shared" si="14"/>
        <v>3120</v>
      </c>
      <c r="M71" s="54">
        <f t="shared" si="14"/>
        <v>0</v>
      </c>
      <c r="N71" s="54">
        <f t="shared" si="14"/>
        <v>0</v>
      </c>
      <c r="O71" s="55">
        <f>TRUNC(SUM(I71:N71),2)</f>
        <v>3120</v>
      </c>
      <c r="P71" s="31"/>
      <c r="Q71" s="31"/>
    </row>
    <row r="72" spans="1:20" ht="13.5" customHeight="1" x14ac:dyDescent="0.2"/>
    <row r="73" spans="1:20" ht="15" customHeight="1" x14ac:dyDescent="0.2">
      <c r="A73" s="14" t="str">
        <f>'[1]Orçamento-Oner'!$A$16</f>
        <v>2.</v>
      </c>
      <c r="B73" s="65" t="str">
        <f>VLOOKUP(A73,'[1]Orçamento-Oner'!A:H,3,FALSE)</f>
        <v>MICRO E MACRO DRENAGEM</v>
      </c>
      <c r="C73" s="65"/>
      <c r="D73" s="65"/>
      <c r="E73" s="65"/>
      <c r="F73" s="65"/>
      <c r="G73" s="65"/>
      <c r="H73" s="65"/>
      <c r="I73" s="66" t="str">
        <f>'[1]Orçamento-Oner'!A25</f>
        <v>2.7</v>
      </c>
      <c r="J73" s="60">
        <f>VLOOKUP(I73,'[1]Orçamento-Oner'!A:H,2,FALSE)</f>
        <v>100953</v>
      </c>
      <c r="K73" s="61"/>
      <c r="L73" s="62" t="str">
        <f>VLOOKUP(I73,'[1]Orçamento-Oner'!A:H,3,FALSE)</f>
        <v>TRANSPORTE COM CAMINHÃO CARROCERIA COM GUINDAUTO (MUNCK),  MOMENTO MÁXIMO DE CARGA 11,7 TM, EM VIA URBANA PAVIMENTADA, ADICIONAL PARA DMT EXCEDENTE A 30 KM (UNIDADE: TXKM). AF_07/2020</v>
      </c>
      <c r="M73" s="63"/>
      <c r="N73" s="63"/>
      <c r="O73" s="64"/>
      <c r="P73" s="31"/>
      <c r="Q73" s="31"/>
    </row>
    <row r="74" spans="1:20" ht="12.75" customHeight="1" x14ac:dyDescent="0.2">
      <c r="A74" s="71"/>
      <c r="B74" s="72" t="s">
        <v>33</v>
      </c>
      <c r="C74" s="73"/>
      <c r="D74" s="73"/>
      <c r="E74" s="79"/>
      <c r="F74" s="72" t="s">
        <v>34</v>
      </c>
      <c r="G74" s="79"/>
      <c r="H74" s="64"/>
      <c r="I74" s="75"/>
      <c r="J74" s="110"/>
      <c r="K74" s="61"/>
      <c r="L74" s="97"/>
      <c r="M74" s="97"/>
      <c r="N74" s="97"/>
      <c r="O74" s="78"/>
      <c r="P74" s="31"/>
      <c r="Q74" s="31"/>
    </row>
    <row r="75" spans="1:20" ht="12.75" customHeight="1" x14ac:dyDescent="0.2">
      <c r="A75" s="71"/>
      <c r="B75" s="72" t="s">
        <v>35</v>
      </c>
      <c r="C75" s="79"/>
      <c r="D75" s="72" t="s">
        <v>36</v>
      </c>
      <c r="E75" s="79"/>
      <c r="F75" s="72" t="s">
        <v>37</v>
      </c>
      <c r="G75" s="79"/>
      <c r="H75" s="80" t="s">
        <v>26</v>
      </c>
      <c r="I75" s="81"/>
      <c r="J75" s="60"/>
      <c r="K75" s="61"/>
      <c r="L75" s="97"/>
      <c r="M75" s="97"/>
      <c r="N75" s="97"/>
      <c r="O75" s="78"/>
      <c r="P75" s="31"/>
      <c r="Q75" s="31"/>
    </row>
    <row r="76" spans="1:20" ht="15" customHeight="1" x14ac:dyDescent="0.2">
      <c r="A76" s="86" t="s">
        <v>27</v>
      </c>
      <c r="B76" s="111"/>
      <c r="C76" s="112"/>
      <c r="D76" s="111"/>
      <c r="E76" s="112"/>
      <c r="F76" s="111"/>
      <c r="G76" s="112"/>
      <c r="H76" s="54"/>
      <c r="I76" s="54">
        <f t="shared" ref="I76:N76" si="15">I65</f>
        <v>0</v>
      </c>
      <c r="J76" s="54">
        <f t="shared" si="15"/>
        <v>0</v>
      </c>
      <c r="K76" s="54">
        <f t="shared" si="15"/>
        <v>0</v>
      </c>
      <c r="L76" s="54">
        <f t="shared" si="15"/>
        <v>2496</v>
      </c>
      <c r="M76" s="54">
        <f t="shared" si="15"/>
        <v>0</v>
      </c>
      <c r="N76" s="54">
        <f t="shared" si="15"/>
        <v>0</v>
      </c>
      <c r="O76" s="54"/>
      <c r="P76" s="31"/>
      <c r="Q76" s="113"/>
      <c r="T76" s="90"/>
    </row>
    <row r="77" spans="1:20" ht="15" customHeight="1" x14ac:dyDescent="0.2">
      <c r="A77" s="56" t="s">
        <v>32</v>
      </c>
      <c r="B77" s="52"/>
      <c r="C77" s="52"/>
      <c r="D77" s="52"/>
      <c r="E77" s="52"/>
      <c r="F77" s="52"/>
      <c r="G77" s="52"/>
      <c r="H77" s="53"/>
      <c r="I77" s="54">
        <f t="shared" ref="I77:N77" si="16">SUM(I76:I76)</f>
        <v>0</v>
      </c>
      <c r="J77" s="54">
        <f t="shared" si="16"/>
        <v>0</v>
      </c>
      <c r="K77" s="54">
        <f t="shared" si="16"/>
        <v>0</v>
      </c>
      <c r="L77" s="54">
        <f t="shared" si="16"/>
        <v>2496</v>
      </c>
      <c r="M77" s="54">
        <f t="shared" si="16"/>
        <v>0</v>
      </c>
      <c r="N77" s="54">
        <f t="shared" si="16"/>
        <v>0</v>
      </c>
      <c r="O77" s="55">
        <f>TRUNC(SUM(I77:N77),2)</f>
        <v>2496</v>
      </c>
      <c r="P77" s="31"/>
      <c r="Q77" s="31"/>
    </row>
    <row r="78" spans="1:20" ht="13.5" customHeight="1" x14ac:dyDescent="0.2"/>
    <row r="79" spans="1:20" ht="15" customHeight="1" x14ac:dyDescent="0.2">
      <c r="A79" s="14" t="str">
        <f>'[1]Orçamento-Oner'!$A$26</f>
        <v>3.</v>
      </c>
      <c r="B79" s="65" t="str">
        <f>VLOOKUP(A79,'[1]Orçamento-Oner'!A:H,3,FALSE)</f>
        <v>FUNDAÇÃO E ALAS</v>
      </c>
      <c r="C79" s="65"/>
      <c r="D79" s="65"/>
      <c r="E79" s="65"/>
      <c r="F79" s="65"/>
      <c r="G79" s="65"/>
      <c r="H79" s="65"/>
      <c r="I79" s="66" t="str">
        <f>'[1]Orçamento-Oner'!A27</f>
        <v>3.1</v>
      </c>
      <c r="J79" s="67">
        <f>VLOOKUP(I79,'[1]Orçamento-Oner'!A:H,2,FALSE)</f>
        <v>96399</v>
      </c>
      <c r="K79" s="68"/>
      <c r="L79" s="69" t="str">
        <f>VLOOKUP(I79,'[1]Orçamento-Oner'!A:H,3,FALSE)</f>
        <v>EXECUÇÃO E COMPACTAÇÃO DE BASE E OU SUB BASE PARA PAVIMENTAÇÃO DE PEDRA RACHÃO  - EXCLUSIVE CARGA E TRANSPORTE. AF_11/2019</v>
      </c>
      <c r="M79" s="70"/>
      <c r="N79" s="70"/>
      <c r="O79" s="64"/>
      <c r="P79" s="31"/>
      <c r="Q79" s="31"/>
    </row>
    <row r="80" spans="1:20" ht="12.75" customHeight="1" x14ac:dyDescent="0.2">
      <c r="A80" s="71"/>
      <c r="B80" s="72"/>
      <c r="C80" s="73"/>
      <c r="D80" s="73"/>
      <c r="E80" s="73"/>
      <c r="F80" s="74"/>
      <c r="G80" s="74"/>
      <c r="H80" s="64"/>
      <c r="I80" s="59" t="str">
        <f>'[1]Orçamento-Oner'!A28</f>
        <v>3.2</v>
      </c>
      <c r="J80" s="67">
        <f>VLOOKUP(I80,'[1]Orçamento-Oner'!A:H,2,FALSE)</f>
        <v>96624</v>
      </c>
      <c r="K80" s="68"/>
      <c r="L80" s="69" t="str">
        <f>VLOOKUP(I80,'[1]Orçamento-Oner'!A:H,3,FALSE)</f>
        <v>LASTRO COM MATERIAL GRANULAR (PEDRA BRITADA N.2), APLICADO EM PISOS OU LAJES SOBRE SOLO, ESPESSURA DE *10 CM*. AF_08/2017</v>
      </c>
      <c r="M80" s="70"/>
      <c r="N80" s="70"/>
      <c r="O80" s="78"/>
      <c r="P80" s="31"/>
      <c r="Q80" s="31"/>
    </row>
    <row r="81" spans="1:29" ht="12.75" customHeight="1" x14ac:dyDescent="0.2">
      <c r="A81" s="71"/>
      <c r="B81" s="72"/>
      <c r="C81" s="73"/>
      <c r="D81" s="73"/>
      <c r="E81" s="73"/>
      <c r="F81" s="74"/>
      <c r="G81" s="74"/>
      <c r="H81" s="64"/>
      <c r="I81" s="59" t="str">
        <f>'[1]Orçamento-Oner'!A29</f>
        <v>3.3</v>
      </c>
      <c r="J81" s="67">
        <f>VLOOKUP(I81,'[1]Orçamento-Oner'!A:H,2,FALSE)</f>
        <v>95877</v>
      </c>
      <c r="K81" s="68"/>
      <c r="L81" s="69" t="str">
        <f>VLOOKUP(I81,'[1]Orçamento-Oner'!A:H,3,FALSE)</f>
        <v>TRANSPORTE COM CAMINHÃO BASCULANTE DE 18 M³, EM VIA URBANA PAVIMENTADA, DMT ATÉ 30 KM (UNIDADE: M3XKM). AF_07/2020</v>
      </c>
      <c r="M81" s="70"/>
      <c r="N81" s="70"/>
      <c r="O81" s="78"/>
      <c r="P81" s="31"/>
      <c r="Q81" s="31"/>
    </row>
    <row r="82" spans="1:29" ht="12.75" customHeight="1" x14ac:dyDescent="0.2">
      <c r="A82" s="71"/>
      <c r="B82" s="98"/>
      <c r="C82" s="99"/>
      <c r="D82" s="72"/>
      <c r="E82" s="79"/>
      <c r="F82" s="72"/>
      <c r="G82" s="79"/>
      <c r="H82" s="80" t="s">
        <v>38</v>
      </c>
      <c r="I82" s="114" t="str">
        <f>'[1]Orçamento-Oner'!A30</f>
        <v>3.4</v>
      </c>
      <c r="J82" s="67">
        <f>VLOOKUP(I82,'[1]Orçamento-Oner'!A:H,2,FALSE)</f>
        <v>95427</v>
      </c>
      <c r="K82" s="68"/>
      <c r="L82" s="69" t="str">
        <f>VLOOKUP(I82,'[1]Orçamento-Oner'!A:H,3,FALSE)</f>
        <v>TRANSPORTE COM CAMINHÃO BASCULANTE DE 18 M³, EM VIA URBANA PAVIMENTADA, ADICIONAL PARA DMT EXCEDENTE A 30 KM (UNIDADE: M3XKM). AF_07/2020</v>
      </c>
      <c r="M82" s="70"/>
      <c r="N82" s="70"/>
      <c r="O82" s="78"/>
      <c r="P82" s="31"/>
      <c r="Q82" s="31"/>
    </row>
    <row r="83" spans="1:29" ht="15" customHeight="1" x14ac:dyDescent="0.2">
      <c r="A83" s="100"/>
      <c r="B83" s="101"/>
      <c r="C83" s="101"/>
      <c r="D83" s="101" t="s">
        <v>39</v>
      </c>
      <c r="E83" s="101"/>
      <c r="F83" s="101" t="s">
        <v>27</v>
      </c>
      <c r="G83" s="101"/>
      <c r="H83" s="102">
        <v>131.24</v>
      </c>
      <c r="I83" s="71"/>
      <c r="J83" s="88"/>
      <c r="K83" s="88"/>
      <c r="L83" s="88">
        <f>H83</f>
        <v>131.24</v>
      </c>
      <c r="M83" s="88"/>
      <c r="N83" s="88"/>
      <c r="O83" s="88">
        <f t="shared" ref="O83" si="17">SUM(I83:N83)</f>
        <v>131.24</v>
      </c>
      <c r="P83" s="31"/>
      <c r="Q83" s="89"/>
      <c r="R83" s="90"/>
      <c r="T83" s="90"/>
      <c r="U83" s="20"/>
      <c r="V83" s="20"/>
      <c r="AB83" s="90"/>
      <c r="AC83" s="91"/>
    </row>
    <row r="84" spans="1:29" ht="15" customHeight="1" x14ac:dyDescent="0.2">
      <c r="A84" s="51" t="s">
        <v>40</v>
      </c>
      <c r="B84" s="52"/>
      <c r="C84" s="52"/>
      <c r="D84" s="52"/>
      <c r="E84" s="52"/>
      <c r="F84" s="52"/>
      <c r="G84" s="52"/>
      <c r="H84" s="53"/>
      <c r="I84" s="54">
        <f t="shared" ref="I84:N84" si="18">SUM(I83:I83)</f>
        <v>0</v>
      </c>
      <c r="J84" s="54">
        <f t="shared" si="18"/>
        <v>0</v>
      </c>
      <c r="K84" s="54">
        <f t="shared" si="18"/>
        <v>0</v>
      </c>
      <c r="L84" s="54">
        <f t="shared" si="18"/>
        <v>131.24</v>
      </c>
      <c r="M84" s="54">
        <f t="shared" si="18"/>
        <v>0</v>
      </c>
      <c r="N84" s="54">
        <f t="shared" si="18"/>
        <v>0</v>
      </c>
      <c r="O84" s="55">
        <f>TRUNC(SUM(I84:N84),2)</f>
        <v>131.24</v>
      </c>
      <c r="P84" s="31"/>
      <c r="Q84" s="31"/>
    </row>
    <row r="85" spans="1:29" ht="15" customHeight="1" x14ac:dyDescent="0.2">
      <c r="A85" s="56" t="s">
        <v>41</v>
      </c>
      <c r="B85" s="52"/>
      <c r="C85" s="52"/>
      <c r="D85" s="52"/>
      <c r="E85" s="52"/>
      <c r="F85" s="52"/>
      <c r="G85" s="52"/>
      <c r="H85" s="53"/>
      <c r="I85" s="54">
        <f t="shared" ref="I85:N85" si="19">$O$85</f>
        <v>2</v>
      </c>
      <c r="J85" s="54">
        <f t="shared" si="19"/>
        <v>2</v>
      </c>
      <c r="K85" s="54">
        <f t="shared" si="19"/>
        <v>2</v>
      </c>
      <c r="L85" s="54">
        <f t="shared" si="19"/>
        <v>2</v>
      </c>
      <c r="M85" s="54">
        <f t="shared" si="19"/>
        <v>2</v>
      </c>
      <c r="N85" s="54">
        <f t="shared" si="19"/>
        <v>2</v>
      </c>
      <c r="O85" s="104">
        <v>2</v>
      </c>
      <c r="P85" s="31"/>
      <c r="Q85" s="31"/>
    </row>
    <row r="86" spans="1:29" ht="15" customHeight="1" x14ac:dyDescent="0.2">
      <c r="A86" s="51" t="s">
        <v>42</v>
      </c>
      <c r="B86" s="52"/>
      <c r="C86" s="52"/>
      <c r="D86" s="52"/>
      <c r="E86" s="52"/>
      <c r="F86" s="52"/>
      <c r="G86" s="52"/>
      <c r="H86" s="53"/>
      <c r="I86" s="54">
        <f>I84*I85</f>
        <v>0</v>
      </c>
      <c r="J86" s="54">
        <f t="shared" ref="J86:N86" si="20">J84*J85</f>
        <v>0</v>
      </c>
      <c r="K86" s="54">
        <f t="shared" si="20"/>
        <v>0</v>
      </c>
      <c r="L86" s="54">
        <f t="shared" si="20"/>
        <v>262.48</v>
      </c>
      <c r="M86" s="54">
        <f t="shared" si="20"/>
        <v>0</v>
      </c>
      <c r="N86" s="54">
        <f t="shared" si="20"/>
        <v>0</v>
      </c>
      <c r="O86" s="55">
        <f>TRUNC(SUM(I86:N86),2)</f>
        <v>262.48</v>
      </c>
      <c r="P86" s="31"/>
      <c r="Q86" s="31"/>
    </row>
    <row r="87" spans="1:29" ht="15" customHeight="1" x14ac:dyDescent="0.2">
      <c r="A87" s="56" t="s">
        <v>43</v>
      </c>
      <c r="B87" s="52"/>
      <c r="C87" s="52"/>
      <c r="D87" s="52"/>
      <c r="E87" s="52"/>
      <c r="F87" s="52"/>
      <c r="G87" s="52"/>
      <c r="H87" s="53"/>
      <c r="I87" s="54">
        <f t="shared" ref="I87:N87" si="21">$O$87</f>
        <v>0.2</v>
      </c>
      <c r="J87" s="54">
        <f t="shared" si="21"/>
        <v>0.2</v>
      </c>
      <c r="K87" s="54">
        <f t="shared" si="21"/>
        <v>0.2</v>
      </c>
      <c r="L87" s="54">
        <f t="shared" si="21"/>
        <v>0.2</v>
      </c>
      <c r="M87" s="54">
        <f t="shared" si="21"/>
        <v>0.2</v>
      </c>
      <c r="N87" s="54">
        <f t="shared" si="21"/>
        <v>0.2</v>
      </c>
      <c r="O87" s="104">
        <v>0.2</v>
      </c>
      <c r="P87" s="31"/>
      <c r="Q87" s="31"/>
    </row>
    <row r="88" spans="1:29" ht="15" customHeight="1" x14ac:dyDescent="0.2">
      <c r="A88" s="51" t="s">
        <v>42</v>
      </c>
      <c r="B88" s="52"/>
      <c r="C88" s="52"/>
      <c r="D88" s="52"/>
      <c r="E88" s="52"/>
      <c r="F88" s="52"/>
      <c r="G88" s="52"/>
      <c r="H88" s="53"/>
      <c r="I88" s="54">
        <f>I84*I87</f>
        <v>0</v>
      </c>
      <c r="J88" s="54">
        <f t="shared" ref="J88:N88" si="22">J84*J87</f>
        <v>0</v>
      </c>
      <c r="K88" s="54">
        <f t="shared" si="22"/>
        <v>0</v>
      </c>
      <c r="L88" s="54">
        <f t="shared" si="22"/>
        <v>26.248000000000005</v>
      </c>
      <c r="M88" s="54">
        <f t="shared" si="22"/>
        <v>0</v>
      </c>
      <c r="N88" s="54">
        <f t="shared" si="22"/>
        <v>0</v>
      </c>
      <c r="O88" s="55">
        <f>TRUNC(SUM(I88:N88),2)</f>
        <v>26.24</v>
      </c>
      <c r="P88" s="31"/>
      <c r="Q88" s="31"/>
    </row>
    <row r="89" spans="1:29" ht="15" customHeight="1" x14ac:dyDescent="0.2">
      <c r="A89" s="56" t="s">
        <v>29</v>
      </c>
      <c r="B89" s="52"/>
      <c r="C89" s="52"/>
      <c r="D89" s="52"/>
      <c r="E89" s="52"/>
      <c r="F89" s="52"/>
      <c r="G89" s="52"/>
      <c r="H89" s="53"/>
      <c r="I89" s="54">
        <f>$O$89</f>
        <v>30</v>
      </c>
      <c r="J89" s="54">
        <f t="shared" ref="J89:N89" si="23">$O$89</f>
        <v>30</v>
      </c>
      <c r="K89" s="54">
        <f t="shared" si="23"/>
        <v>30</v>
      </c>
      <c r="L89" s="54">
        <f t="shared" si="23"/>
        <v>30</v>
      </c>
      <c r="M89" s="54">
        <f t="shared" si="23"/>
        <v>30</v>
      </c>
      <c r="N89" s="54">
        <f t="shared" si="23"/>
        <v>30</v>
      </c>
      <c r="O89" s="55">
        <f>O62</f>
        <v>30</v>
      </c>
      <c r="P89" s="31"/>
      <c r="Q89" s="31"/>
    </row>
    <row r="90" spans="1:29" ht="15" customHeight="1" x14ac:dyDescent="0.2">
      <c r="A90" s="105" t="s">
        <v>30</v>
      </c>
      <c r="B90" s="106"/>
      <c r="C90" s="106"/>
      <c r="D90" s="106"/>
      <c r="E90" s="106"/>
      <c r="F90" s="106"/>
      <c r="G90" s="106"/>
      <c r="H90" s="107"/>
      <c r="I90" s="108">
        <f>TRUNC(I89*(I86+I88),2)</f>
        <v>0</v>
      </c>
      <c r="J90" s="108">
        <f t="shared" ref="J90:N90" si="24">TRUNC(J89*(J86+J88),2)</f>
        <v>0</v>
      </c>
      <c r="K90" s="108">
        <f t="shared" si="24"/>
        <v>0</v>
      </c>
      <c r="L90" s="108">
        <f t="shared" si="24"/>
        <v>8661.84</v>
      </c>
      <c r="M90" s="108">
        <f t="shared" si="24"/>
        <v>0</v>
      </c>
      <c r="N90" s="108">
        <f t="shared" si="24"/>
        <v>0</v>
      </c>
      <c r="O90" s="55">
        <f>TRUNC(SUM(I90:N90),2)</f>
        <v>8661.84</v>
      </c>
      <c r="P90" s="31"/>
      <c r="Q90" s="31"/>
    </row>
    <row r="91" spans="1:29" ht="15" customHeight="1" x14ac:dyDescent="0.2">
      <c r="A91" s="56" t="s">
        <v>31</v>
      </c>
      <c r="B91" s="52"/>
      <c r="C91" s="52"/>
      <c r="D91" s="52"/>
      <c r="E91" s="52"/>
      <c r="F91" s="52"/>
      <c r="G91" s="52"/>
      <c r="H91" s="53"/>
      <c r="I91" s="54"/>
      <c r="J91" s="54"/>
      <c r="K91" s="54"/>
      <c r="L91" s="54">
        <v>69</v>
      </c>
      <c r="M91" s="54"/>
      <c r="N91" s="54"/>
      <c r="O91" s="55">
        <v>69</v>
      </c>
      <c r="P91" s="31"/>
      <c r="Q91" s="31"/>
    </row>
    <row r="92" spans="1:29" ht="15" customHeight="1" x14ac:dyDescent="0.2">
      <c r="A92" s="56" t="s">
        <v>32</v>
      </c>
      <c r="B92" s="52"/>
      <c r="C92" s="52"/>
      <c r="D92" s="52"/>
      <c r="E92" s="52"/>
      <c r="F92" s="52"/>
      <c r="G92" s="52"/>
      <c r="H92" s="53"/>
      <c r="I92" s="109">
        <f>TRUNC(I91*(I86+I88),2)</f>
        <v>0</v>
      </c>
      <c r="J92" s="109">
        <f t="shared" ref="J92:N92" si="25">TRUNC(J91*(J86+J88),2)</f>
        <v>0</v>
      </c>
      <c r="K92" s="109">
        <f t="shared" si="25"/>
        <v>0</v>
      </c>
      <c r="L92" s="109">
        <f t="shared" si="25"/>
        <v>19922.23</v>
      </c>
      <c r="M92" s="109">
        <f t="shared" si="25"/>
        <v>0</v>
      </c>
      <c r="N92" s="109">
        <f t="shared" si="25"/>
        <v>0</v>
      </c>
      <c r="O92" s="55">
        <f>TRUNC(SUM(I92:N92),2)</f>
        <v>19922.23</v>
      </c>
      <c r="P92" s="31"/>
      <c r="Q92" s="31"/>
    </row>
    <row r="93" spans="1:29" ht="13.5" customHeight="1" x14ac:dyDescent="0.2"/>
    <row r="94" spans="1:29" ht="14.25" customHeight="1" x14ac:dyDescent="0.2">
      <c r="A94" s="14" t="str">
        <f>'[1]Orçamento-Oner'!$A$26</f>
        <v>3.</v>
      </c>
      <c r="B94" s="65" t="str">
        <f>VLOOKUP(A94,'[1]Orçamento-Oner'!A:H,3,FALSE)</f>
        <v>FUNDAÇÃO E ALAS</v>
      </c>
      <c r="C94" s="65"/>
      <c r="D94" s="65"/>
      <c r="E94" s="65"/>
      <c r="F94" s="65"/>
      <c r="G94" s="65"/>
      <c r="H94" s="65"/>
      <c r="I94" s="66" t="str">
        <f>'[1]Orçamento-Oner'!A31</f>
        <v>3.5</v>
      </c>
      <c r="J94" s="67">
        <f>VLOOKUP(I94,'[1]Orçamento-Oner'!A:H,2,FALSE)</f>
        <v>94965</v>
      </c>
      <c r="K94" s="68"/>
      <c r="L94" s="69" t="str">
        <f>VLOOKUP(I94,'[1]Orçamento-Oner'!A:H,3,FALSE)</f>
        <v>CONCRETO FCK = 25MPA, TRAÇO 1:2,3:2,7 (EM MASSA SECA DE CIMENTO/ AREIA MÉDIA/ BRITA 1) - PREPARO MECÂNICO COM BETONEIRA 400 L. AF_05/2021</v>
      </c>
      <c r="M94" s="70"/>
      <c r="N94" s="70"/>
      <c r="O94" s="64"/>
      <c r="P94" s="31"/>
      <c r="Q94" s="31"/>
    </row>
    <row r="95" spans="1:29" ht="12.75" customHeight="1" x14ac:dyDescent="0.2">
      <c r="A95" s="71"/>
      <c r="B95" s="72"/>
      <c r="C95" s="73"/>
      <c r="D95" s="73"/>
      <c r="E95" s="73"/>
      <c r="F95" s="74"/>
      <c r="G95" s="74"/>
      <c r="H95" s="64"/>
      <c r="I95" s="66" t="str">
        <f>'[1]Orçamento-Oner'!A32</f>
        <v>3.6</v>
      </c>
      <c r="J95" s="67">
        <f>VLOOKUP(I95,'[1]Orçamento-Oner'!A:H,2,FALSE)</f>
        <v>92873</v>
      </c>
      <c r="K95" s="68"/>
      <c r="L95" s="69" t="str">
        <f>VLOOKUP(I95,'[1]Orçamento-Oner'!A:H,3,FALSE)</f>
        <v>LANÇAMENTO COM USO DE BALDES, ADENSAMENTO E ACABAMENTO DE CONCRETO EM ESTRUTURAS. AF_12/2015</v>
      </c>
      <c r="M95" s="70"/>
      <c r="N95" s="70"/>
      <c r="O95" s="78"/>
      <c r="P95" s="31"/>
      <c r="Q95" s="31"/>
    </row>
    <row r="96" spans="1:29" ht="12.75" customHeight="1" x14ac:dyDescent="0.2">
      <c r="A96" s="71"/>
      <c r="B96" s="72"/>
      <c r="C96" s="73"/>
      <c r="D96" s="73"/>
      <c r="E96" s="73"/>
      <c r="F96" s="74"/>
      <c r="G96" s="74"/>
      <c r="H96" s="64"/>
      <c r="I96" s="66" t="str">
        <f>'[1]Orçamento-Oner'!A35</f>
        <v>3.9</v>
      </c>
      <c r="J96" s="67">
        <f>VLOOKUP(I96,'[1]Orçamento-Oner'!A:H,2,FALSE)</f>
        <v>100947</v>
      </c>
      <c r="K96" s="68"/>
      <c r="L96" s="69" t="str">
        <f>VLOOKUP(I96,'[1]Orçamento-Oner'!A:H,3,FALSE)</f>
        <v>TRANSPORTE COM CAMINHÃO CARROCERIA 9T, EM VIA URBANA PAVIMENTADA, DMT ATÉ 30KM (UNIDADE: TXKM). AF_07/2020</v>
      </c>
      <c r="M96" s="70"/>
      <c r="N96" s="70"/>
      <c r="O96" s="78"/>
      <c r="P96" s="31"/>
      <c r="Q96" s="31"/>
    </row>
    <row r="97" spans="1:29" ht="57.75" customHeight="1" x14ac:dyDescent="0.2">
      <c r="A97" s="115"/>
      <c r="B97" s="116" t="s">
        <v>44</v>
      </c>
      <c r="C97" s="116" t="s">
        <v>45</v>
      </c>
      <c r="D97" s="117" t="s">
        <v>46</v>
      </c>
      <c r="E97" s="118"/>
      <c r="F97" s="119" t="s">
        <v>47</v>
      </c>
      <c r="G97" s="120"/>
      <c r="H97" s="121" t="s">
        <v>38</v>
      </c>
      <c r="I97" s="66" t="str">
        <f>'[1]Orçamento-Oner'!A36</f>
        <v>3.10</v>
      </c>
      <c r="J97" s="67">
        <f>VLOOKUP(I97,'[1]Orçamento-Oner'!A:H,2,FALSE)</f>
        <v>100948</v>
      </c>
      <c r="K97" s="68"/>
      <c r="L97" s="69" t="str">
        <f>VLOOKUP(I97,'[1]Orçamento-Oner'!A:H,3,FALSE)</f>
        <v>TRANSPORTE COM CAMINHÃO CARROCERIA 9T, EM VIA URBANA PAVIMENTADA, ADICIONAL PARA DMT EXCEDENTE A 30 KM (UNIDADE: TXKM). AF_07/2020</v>
      </c>
      <c r="M97" s="70"/>
      <c r="N97" s="70"/>
      <c r="O97" s="78"/>
      <c r="P97" s="31"/>
      <c r="Q97" s="31"/>
    </row>
    <row r="98" spans="1:29" ht="15.75" x14ac:dyDescent="0.25">
      <c r="A98" s="122" t="s">
        <v>48</v>
      </c>
      <c r="B98" s="123">
        <v>1</v>
      </c>
      <c r="C98" s="123"/>
      <c r="D98" s="111">
        <v>117.11</v>
      </c>
      <c r="E98" s="112"/>
      <c r="F98" s="101">
        <v>0.1</v>
      </c>
      <c r="G98" s="101"/>
      <c r="H98" s="102">
        <f>B98*D98*F98</f>
        <v>11.711</v>
      </c>
      <c r="I98" s="71"/>
      <c r="J98" s="88"/>
      <c r="K98" s="88"/>
      <c r="L98" s="124">
        <f>H98</f>
        <v>11.711</v>
      </c>
      <c r="M98" s="88"/>
      <c r="N98" s="88"/>
      <c r="O98" s="88">
        <f t="shared" ref="O98:O102" si="26">SUM(J98:N98)</f>
        <v>11.711</v>
      </c>
      <c r="P98" s="31"/>
      <c r="Q98" s="89"/>
      <c r="R98" s="90"/>
      <c r="T98" s="90"/>
      <c r="U98" s="20"/>
      <c r="V98" s="20"/>
      <c r="AB98" s="90"/>
      <c r="AC98" s="91"/>
    </row>
    <row r="99" spans="1:29" ht="15.75" x14ac:dyDescent="0.25">
      <c r="A99" s="122" t="s">
        <v>49</v>
      </c>
      <c r="B99" s="123">
        <v>2</v>
      </c>
      <c r="C99" s="123">
        <v>3.15</v>
      </c>
      <c r="D99" s="111">
        <v>4.55</v>
      </c>
      <c r="E99" s="112"/>
      <c r="F99" s="101">
        <v>0.2</v>
      </c>
      <c r="G99" s="101"/>
      <c r="H99" s="102">
        <f t="shared" ref="H99:H102" si="27">B99*C99*D99*F99</f>
        <v>5.7330000000000005</v>
      </c>
      <c r="I99" s="71"/>
      <c r="J99" s="88"/>
      <c r="K99" s="88"/>
      <c r="L99" s="124">
        <f>H99</f>
        <v>5.7330000000000005</v>
      </c>
      <c r="M99" s="88"/>
      <c r="N99" s="88"/>
      <c r="O99" s="88">
        <f t="shared" si="26"/>
        <v>5.7330000000000005</v>
      </c>
      <c r="P99" s="31"/>
      <c r="Q99" s="89"/>
      <c r="R99" s="90"/>
      <c r="T99" s="90"/>
      <c r="U99" s="20"/>
      <c r="V99" s="20"/>
      <c r="AB99" s="90"/>
      <c r="AC99" s="91"/>
    </row>
    <row r="100" spans="1:29" ht="15.75" x14ac:dyDescent="0.25">
      <c r="A100" s="122" t="s">
        <v>50</v>
      </c>
      <c r="B100" s="123">
        <v>2</v>
      </c>
      <c r="C100" s="123">
        <v>0.5</v>
      </c>
      <c r="D100" s="111">
        <v>5.6</v>
      </c>
      <c r="E100" s="112"/>
      <c r="F100" s="101">
        <v>0.2</v>
      </c>
      <c r="G100" s="101"/>
      <c r="H100" s="102">
        <f t="shared" si="27"/>
        <v>1.1199999999999999</v>
      </c>
      <c r="I100" s="71"/>
      <c r="J100" s="88"/>
      <c r="K100" s="88"/>
      <c r="L100" s="124">
        <f>H100</f>
        <v>1.1199999999999999</v>
      </c>
      <c r="M100" s="88"/>
      <c r="N100" s="88"/>
      <c r="O100" s="88">
        <f t="shared" si="26"/>
        <v>1.1199999999999999</v>
      </c>
      <c r="P100" s="31"/>
      <c r="Q100" s="89"/>
      <c r="R100" s="90"/>
      <c r="T100" s="90"/>
      <c r="U100" s="20"/>
      <c r="V100" s="20"/>
      <c r="AB100" s="90"/>
      <c r="AC100" s="91"/>
    </row>
    <row r="101" spans="1:29" ht="15.75" x14ac:dyDescent="0.25">
      <c r="A101" s="122" t="s">
        <v>51</v>
      </c>
      <c r="B101" s="123">
        <v>2</v>
      </c>
      <c r="C101" s="123"/>
      <c r="D101" s="111">
        <v>30.5</v>
      </c>
      <c r="E101" s="112"/>
      <c r="F101" s="101">
        <v>0.15</v>
      </c>
      <c r="G101" s="101"/>
      <c r="H101" s="102">
        <f>B101*D101*F101</f>
        <v>9.15</v>
      </c>
      <c r="I101" s="71"/>
      <c r="J101" s="88"/>
      <c r="K101" s="88"/>
      <c r="L101" s="124">
        <f>H101</f>
        <v>9.15</v>
      </c>
      <c r="M101" s="88"/>
      <c r="N101" s="88"/>
      <c r="O101" s="88">
        <f t="shared" si="26"/>
        <v>9.15</v>
      </c>
      <c r="P101" s="31"/>
      <c r="Q101" s="89"/>
      <c r="R101" s="90"/>
      <c r="T101" s="90"/>
      <c r="U101" s="20"/>
      <c r="V101" s="20"/>
      <c r="AB101" s="90"/>
      <c r="AC101" s="91"/>
    </row>
    <row r="102" spans="1:29" ht="15.75" x14ac:dyDescent="0.25">
      <c r="A102" s="122" t="s">
        <v>52</v>
      </c>
      <c r="B102" s="123">
        <v>2</v>
      </c>
      <c r="C102" s="123">
        <v>0.9</v>
      </c>
      <c r="D102" s="111">
        <v>11.12</v>
      </c>
      <c r="E102" s="112"/>
      <c r="F102" s="101">
        <v>0.2</v>
      </c>
      <c r="G102" s="101"/>
      <c r="H102" s="102">
        <f t="shared" si="27"/>
        <v>4.0031999999999996</v>
      </c>
      <c r="I102" s="71"/>
      <c r="J102" s="88"/>
      <c r="K102" s="88"/>
      <c r="L102" s="124">
        <f>H102</f>
        <v>4.0031999999999996</v>
      </c>
      <c r="M102" s="88"/>
      <c r="N102" s="88"/>
      <c r="O102" s="88">
        <f t="shared" si="26"/>
        <v>4.0031999999999996</v>
      </c>
      <c r="P102" s="31"/>
      <c r="Q102" s="89"/>
      <c r="R102" s="90"/>
      <c r="T102" s="90"/>
      <c r="U102" s="20"/>
      <c r="V102" s="20"/>
      <c r="AB102" s="90"/>
      <c r="AC102" s="91"/>
    </row>
    <row r="103" spans="1:29" ht="15" x14ac:dyDescent="0.2">
      <c r="A103" s="51" t="s">
        <v>42</v>
      </c>
      <c r="B103" s="52"/>
      <c r="C103" s="52"/>
      <c r="D103" s="52"/>
      <c r="E103" s="52"/>
      <c r="F103" s="52"/>
      <c r="G103" s="52"/>
      <c r="H103" s="53"/>
      <c r="I103" s="54">
        <f t="shared" ref="I103:N103" si="28">SUM(I98:I102)</f>
        <v>0</v>
      </c>
      <c r="J103" s="54">
        <f t="shared" si="28"/>
        <v>0</v>
      </c>
      <c r="K103" s="54">
        <f t="shared" si="28"/>
        <v>0</v>
      </c>
      <c r="L103" s="54">
        <f t="shared" si="28"/>
        <v>31.717200000000005</v>
      </c>
      <c r="M103" s="54">
        <f t="shared" si="28"/>
        <v>0</v>
      </c>
      <c r="N103" s="54">
        <f t="shared" si="28"/>
        <v>0</v>
      </c>
      <c r="O103" s="55">
        <f>TRUNC(SUM(I103:N103),2)</f>
        <v>31.71</v>
      </c>
      <c r="P103" s="31"/>
      <c r="Q103" s="31"/>
    </row>
    <row r="104" spans="1:29" ht="15" x14ac:dyDescent="0.2">
      <c r="A104" s="56" t="s">
        <v>53</v>
      </c>
      <c r="B104" s="52"/>
      <c r="C104" s="52"/>
      <c r="D104" s="52"/>
      <c r="E104" s="52"/>
      <c r="F104" s="52"/>
      <c r="G104" s="52"/>
      <c r="H104" s="53"/>
      <c r="I104" s="54">
        <f>$O$104</f>
        <v>30</v>
      </c>
      <c r="J104" s="54">
        <f t="shared" ref="J104:N104" si="29">$O$104</f>
        <v>30</v>
      </c>
      <c r="K104" s="54">
        <f t="shared" si="29"/>
        <v>30</v>
      </c>
      <c r="L104" s="54">
        <f t="shared" si="29"/>
        <v>30</v>
      </c>
      <c r="M104" s="54">
        <f t="shared" si="29"/>
        <v>30</v>
      </c>
      <c r="N104" s="54">
        <f t="shared" si="29"/>
        <v>30</v>
      </c>
      <c r="O104" s="55">
        <f>O89</f>
        <v>30</v>
      </c>
      <c r="P104" s="31"/>
      <c r="Q104" s="31"/>
    </row>
    <row r="105" spans="1:29" ht="15" x14ac:dyDescent="0.2">
      <c r="A105" s="105" t="s">
        <v>54</v>
      </c>
      <c r="B105" s="106"/>
      <c r="C105" s="106"/>
      <c r="D105" s="106"/>
      <c r="E105" s="106"/>
      <c r="F105" s="106"/>
      <c r="G105" s="106"/>
      <c r="H105" s="107"/>
      <c r="I105" s="108">
        <f>TRUNC(I104*I103,2)</f>
        <v>0</v>
      </c>
      <c r="J105" s="108">
        <f t="shared" ref="J105:N105" si="30">TRUNC(J104*J103,2)</f>
        <v>0</v>
      </c>
      <c r="K105" s="108">
        <f t="shared" si="30"/>
        <v>0</v>
      </c>
      <c r="L105" s="108">
        <f t="shared" si="30"/>
        <v>951.51</v>
      </c>
      <c r="M105" s="108">
        <f t="shared" si="30"/>
        <v>0</v>
      </c>
      <c r="N105" s="108">
        <f t="shared" si="30"/>
        <v>0</v>
      </c>
      <c r="O105" s="55">
        <f>TRUNC(SUM(I105:N105),2)</f>
        <v>951.51</v>
      </c>
      <c r="P105" s="31"/>
      <c r="Q105" s="31"/>
    </row>
    <row r="106" spans="1:29" ht="15" x14ac:dyDescent="0.2">
      <c r="A106" s="56" t="s">
        <v>53</v>
      </c>
      <c r="B106" s="52"/>
      <c r="C106" s="52"/>
      <c r="D106" s="52"/>
      <c r="E106" s="52"/>
      <c r="F106" s="52"/>
      <c r="G106" s="52"/>
      <c r="H106" s="53"/>
      <c r="I106" s="54">
        <f>$O$64</f>
        <v>24</v>
      </c>
      <c r="J106" s="54">
        <f t="shared" ref="J106:N106" si="31">$O$64</f>
        <v>24</v>
      </c>
      <c r="K106" s="54">
        <f t="shared" si="31"/>
        <v>24</v>
      </c>
      <c r="L106" s="54">
        <f t="shared" si="31"/>
        <v>24</v>
      </c>
      <c r="M106" s="54">
        <f t="shared" si="31"/>
        <v>24</v>
      </c>
      <c r="N106" s="54">
        <f t="shared" si="31"/>
        <v>24</v>
      </c>
      <c r="O106" s="55"/>
      <c r="P106" s="31"/>
      <c r="Q106" s="31"/>
    </row>
    <row r="107" spans="1:29" ht="15" x14ac:dyDescent="0.2">
      <c r="A107" s="56" t="s">
        <v>55</v>
      </c>
      <c r="B107" s="52"/>
      <c r="C107" s="52"/>
      <c r="D107" s="52"/>
      <c r="E107" s="52"/>
      <c r="F107" s="52"/>
      <c r="G107" s="52"/>
      <c r="H107" s="53"/>
      <c r="I107" s="109">
        <f>TRUNC(I106*I103,2)</f>
        <v>0</v>
      </c>
      <c r="J107" s="109">
        <f t="shared" ref="J107:N107" si="32">TRUNC(J106*J103,2)</f>
        <v>0</v>
      </c>
      <c r="K107" s="109">
        <f t="shared" si="32"/>
        <v>0</v>
      </c>
      <c r="L107" s="109">
        <f t="shared" si="32"/>
        <v>761.21</v>
      </c>
      <c r="M107" s="109">
        <f t="shared" si="32"/>
        <v>0</v>
      </c>
      <c r="N107" s="109">
        <f t="shared" si="32"/>
        <v>0</v>
      </c>
      <c r="O107" s="55">
        <f>TRUNC(SUM(I107:N107),2)</f>
        <v>761.21</v>
      </c>
      <c r="P107" s="31"/>
      <c r="Q107" s="31"/>
    </row>
    <row r="109" spans="1:29" ht="15" x14ac:dyDescent="0.2">
      <c r="A109" s="14" t="str">
        <f>'[1]Orçamento-Oner'!$A$26</f>
        <v>3.</v>
      </c>
      <c r="B109" s="65" t="str">
        <f>VLOOKUP(A109,'[1]Orçamento-Oner'!A:H,3,FALSE)</f>
        <v>FUNDAÇÃO E ALAS</v>
      </c>
      <c r="C109" s="65"/>
      <c r="D109" s="65"/>
      <c r="E109" s="65"/>
      <c r="F109" s="65"/>
      <c r="G109" s="65"/>
      <c r="H109" s="65"/>
      <c r="I109" s="66" t="str">
        <f>'[1]Orçamento-Oner'!A33</f>
        <v>3.7</v>
      </c>
      <c r="J109" s="67">
        <f>VLOOKUP(I109,'[1]Orçamento-Oner'!A:H,2,FALSE)</f>
        <v>92266</v>
      </c>
      <c r="K109" s="68"/>
      <c r="L109" s="69" t="str">
        <f>VLOOKUP(I109,'[1]Orçamento-Oner'!A:H,3,FALSE)</f>
        <v>FABRICAÇÃO DE FÔRMA PARA VIGAS, EM CHAPA DE MADEIRA COMPENSADA PLASTIFICADA, E = 18 MM. AF_09/2020</v>
      </c>
      <c r="M109" s="70"/>
      <c r="N109" s="70"/>
      <c r="O109" s="64"/>
      <c r="P109" s="31"/>
      <c r="Q109" s="31"/>
    </row>
    <row r="110" spans="1:29" ht="89.25" x14ac:dyDescent="0.2">
      <c r="A110" s="115"/>
      <c r="B110" s="116" t="s">
        <v>44</v>
      </c>
      <c r="C110" s="116" t="s">
        <v>45</v>
      </c>
      <c r="D110" s="117" t="s">
        <v>56</v>
      </c>
      <c r="E110" s="118"/>
      <c r="F110" s="119"/>
      <c r="G110" s="120"/>
      <c r="H110" s="121" t="s">
        <v>38</v>
      </c>
      <c r="I110" s="66"/>
      <c r="J110" s="67"/>
      <c r="K110" s="68"/>
      <c r="L110" s="69"/>
      <c r="M110" s="70"/>
      <c r="N110" s="70"/>
      <c r="O110" s="78"/>
      <c r="P110" s="31"/>
      <c r="Q110" s="31"/>
    </row>
    <row r="111" spans="1:29" ht="15.75" x14ac:dyDescent="0.25">
      <c r="A111" s="125" t="s">
        <v>48</v>
      </c>
      <c r="B111" s="123">
        <v>1</v>
      </c>
      <c r="C111" s="123">
        <v>0.1</v>
      </c>
      <c r="D111" s="111">
        <v>117.11</v>
      </c>
      <c r="E111" s="112"/>
      <c r="F111" s="101"/>
      <c r="G111" s="101"/>
      <c r="H111" s="102">
        <f t="shared" ref="H111:H115" si="33">B111*D111*C111</f>
        <v>11.711</v>
      </c>
      <c r="I111" s="71"/>
      <c r="J111" s="88"/>
      <c r="K111" s="88"/>
      <c r="L111" s="124">
        <f>H111</f>
        <v>11.711</v>
      </c>
      <c r="M111" s="88"/>
      <c r="N111" s="88"/>
      <c r="O111" s="126">
        <f t="shared" ref="O111:O115" si="34">SUM(J111:N111)</f>
        <v>11.711</v>
      </c>
      <c r="P111" s="31"/>
      <c r="Q111" s="89"/>
      <c r="R111" s="90"/>
      <c r="T111" s="90"/>
      <c r="U111" s="20"/>
      <c r="V111" s="20"/>
      <c r="AB111" s="90"/>
      <c r="AC111" s="91"/>
    </row>
    <row r="112" spans="1:29" ht="15.75" x14ac:dyDescent="0.25">
      <c r="A112" s="125" t="s">
        <v>49</v>
      </c>
      <c r="B112" s="123">
        <v>4</v>
      </c>
      <c r="C112" s="123">
        <v>3.15</v>
      </c>
      <c r="D112" s="111">
        <v>4.55</v>
      </c>
      <c r="E112" s="112"/>
      <c r="F112" s="101"/>
      <c r="G112" s="101"/>
      <c r="H112" s="102">
        <f t="shared" si="33"/>
        <v>57.33</v>
      </c>
      <c r="I112" s="71"/>
      <c r="J112" s="88"/>
      <c r="K112" s="88"/>
      <c r="L112" s="124">
        <f>H112</f>
        <v>57.33</v>
      </c>
      <c r="M112" s="88"/>
      <c r="N112" s="88"/>
      <c r="O112" s="126">
        <f t="shared" si="34"/>
        <v>57.33</v>
      </c>
      <c r="P112" s="31"/>
      <c r="Q112" s="89"/>
      <c r="R112" s="90"/>
      <c r="T112" s="90"/>
      <c r="U112" s="20"/>
      <c r="V112" s="20"/>
      <c r="AB112" s="90"/>
      <c r="AC112" s="91"/>
    </row>
    <row r="113" spans="1:29" ht="15.75" x14ac:dyDescent="0.25">
      <c r="A113" s="125" t="s">
        <v>50</v>
      </c>
      <c r="B113" s="123">
        <v>4</v>
      </c>
      <c r="C113" s="123">
        <v>0.5</v>
      </c>
      <c r="D113" s="111">
        <v>5.6</v>
      </c>
      <c r="E113" s="112"/>
      <c r="F113" s="101"/>
      <c r="G113" s="101"/>
      <c r="H113" s="102">
        <f t="shared" si="33"/>
        <v>11.2</v>
      </c>
      <c r="I113" s="71"/>
      <c r="J113" s="88"/>
      <c r="K113" s="88"/>
      <c r="L113" s="124">
        <f>H113</f>
        <v>11.2</v>
      </c>
      <c r="M113" s="88"/>
      <c r="N113" s="88"/>
      <c r="O113" s="126">
        <f t="shared" si="34"/>
        <v>11.2</v>
      </c>
      <c r="P113" s="31"/>
      <c r="Q113" s="89"/>
      <c r="R113" s="90"/>
      <c r="T113" s="90"/>
      <c r="U113" s="20"/>
      <c r="V113" s="20"/>
      <c r="AB113" s="90"/>
      <c r="AC113" s="91"/>
    </row>
    <row r="114" spans="1:29" ht="15.75" x14ac:dyDescent="0.25">
      <c r="A114" s="125" t="s">
        <v>57</v>
      </c>
      <c r="B114" s="123">
        <v>2</v>
      </c>
      <c r="C114" s="123">
        <v>0.15</v>
      </c>
      <c r="D114" s="111">
        <f>D115+D112*2</f>
        <v>20.22</v>
      </c>
      <c r="E114" s="112"/>
      <c r="F114" s="101"/>
      <c r="G114" s="101"/>
      <c r="H114" s="102">
        <f t="shared" si="33"/>
        <v>6.0659999999999998</v>
      </c>
      <c r="I114" s="71"/>
      <c r="J114" s="88"/>
      <c r="K114" s="88"/>
      <c r="L114" s="124">
        <f>H114</f>
        <v>6.0659999999999998</v>
      </c>
      <c r="M114" s="88"/>
      <c r="N114" s="88"/>
      <c r="O114" s="126">
        <f t="shared" si="34"/>
        <v>6.0659999999999998</v>
      </c>
      <c r="P114" s="31"/>
      <c r="Q114" s="89"/>
      <c r="R114" s="90"/>
      <c r="T114" s="90"/>
      <c r="U114" s="20"/>
      <c r="V114" s="20"/>
      <c r="AB114" s="90"/>
      <c r="AC114" s="91"/>
    </row>
    <row r="115" spans="1:29" ht="15.75" x14ac:dyDescent="0.25">
      <c r="A115" s="125" t="s">
        <v>52</v>
      </c>
      <c r="B115" s="123">
        <v>4</v>
      </c>
      <c r="C115" s="123">
        <v>0.9</v>
      </c>
      <c r="D115" s="111">
        <v>11.12</v>
      </c>
      <c r="E115" s="112"/>
      <c r="F115" s="101"/>
      <c r="G115" s="101"/>
      <c r="H115" s="102">
        <f t="shared" si="33"/>
        <v>40.031999999999996</v>
      </c>
      <c r="I115" s="71"/>
      <c r="J115" s="88"/>
      <c r="K115" s="88"/>
      <c r="L115" s="124">
        <f>H115</f>
        <v>40.031999999999996</v>
      </c>
      <c r="M115" s="88"/>
      <c r="N115" s="88"/>
      <c r="O115" s="126">
        <f t="shared" si="34"/>
        <v>40.031999999999996</v>
      </c>
      <c r="P115" s="31"/>
      <c r="Q115" s="89"/>
      <c r="R115" s="90"/>
      <c r="T115" s="90"/>
      <c r="U115" s="20"/>
      <c r="V115" s="20"/>
      <c r="AB115" s="90"/>
      <c r="AC115" s="91"/>
    </row>
    <row r="116" spans="1:29" ht="15" x14ac:dyDescent="0.2">
      <c r="A116" s="127" t="s">
        <v>58</v>
      </c>
      <c r="B116" s="52"/>
      <c r="C116" s="52"/>
      <c r="D116" s="52"/>
      <c r="E116" s="52"/>
      <c r="F116" s="52"/>
      <c r="G116" s="52"/>
      <c r="H116" s="53"/>
      <c r="I116" s="54">
        <f t="shared" ref="I116:N116" si="35">SUM(I111:I115)</f>
        <v>0</v>
      </c>
      <c r="J116" s="54">
        <f t="shared" si="35"/>
        <v>0</v>
      </c>
      <c r="K116" s="54">
        <f t="shared" si="35"/>
        <v>0</v>
      </c>
      <c r="L116" s="54">
        <f t="shared" si="35"/>
        <v>126.339</v>
      </c>
      <c r="M116" s="54">
        <f t="shared" si="35"/>
        <v>0</v>
      </c>
      <c r="N116" s="54">
        <f t="shared" si="35"/>
        <v>0</v>
      </c>
      <c r="O116" s="128">
        <f>TRUNC(SUM(I116:N116),2)</f>
        <v>126.33</v>
      </c>
      <c r="P116" s="31"/>
      <c r="Q116" s="31"/>
    </row>
    <row r="118" spans="1:29" ht="15" x14ac:dyDescent="0.2">
      <c r="A118" s="14" t="str">
        <f>'[1]Orçamento-Oner'!$A$26</f>
        <v>3.</v>
      </c>
      <c r="B118" s="65" t="str">
        <f>VLOOKUP(A118,'[1]Orçamento-Oner'!A:H,3,FALSE)</f>
        <v>FUNDAÇÃO E ALAS</v>
      </c>
      <c r="C118" s="65"/>
      <c r="D118" s="65"/>
      <c r="E118" s="65"/>
      <c r="F118" s="65"/>
      <c r="G118" s="65"/>
      <c r="H118" s="65"/>
      <c r="I118" s="66" t="str">
        <f>'[1]Orçamento-Oner'!A34</f>
        <v>3.8</v>
      </c>
      <c r="J118" s="67">
        <f>VLOOKUP(I118,'[1]Orçamento-Oner'!A:H,2,FALSE)</f>
        <v>92760</v>
      </c>
      <c r="K118" s="68"/>
      <c r="L118" s="69" t="str">
        <f>VLOOKUP(I118,'[1]Orçamento-Oner'!A:H,3,FALSE)</f>
        <v>ARMAÇÃO DE PILAR OU VIGA DE UMA ESTRUTURA CONVENCIONAL DE CONCRETO ARMADO EM UM EDIFÍCIO DE MÚLTIPLOS PAVIMENTOS UTILIZANDO AÇO CA-50 DE 6,3 MM - MONTAGEM. AF_12/2015</v>
      </c>
      <c r="M118" s="70"/>
      <c r="N118" s="70"/>
      <c r="O118" s="64"/>
      <c r="P118" s="31"/>
      <c r="Q118" s="31"/>
    </row>
    <row r="119" spans="1:29" ht="89.25" x14ac:dyDescent="0.2">
      <c r="A119" s="115"/>
      <c r="B119" s="116" t="s">
        <v>59</v>
      </c>
      <c r="C119" s="116" t="s">
        <v>45</v>
      </c>
      <c r="D119" s="117" t="s">
        <v>46</v>
      </c>
      <c r="E119" s="118"/>
      <c r="F119" s="129" t="s">
        <v>60</v>
      </c>
      <c r="G119" s="129" t="s">
        <v>61</v>
      </c>
      <c r="H119" s="80" t="s">
        <v>61</v>
      </c>
      <c r="I119" s="66"/>
      <c r="J119" s="67"/>
      <c r="K119" s="68"/>
      <c r="L119" s="69"/>
      <c r="M119" s="70"/>
      <c r="N119" s="70"/>
      <c r="O119" s="78"/>
      <c r="P119" s="31"/>
      <c r="Q119" s="31"/>
    </row>
    <row r="120" spans="1:29" ht="15" customHeight="1" x14ac:dyDescent="0.25">
      <c r="A120" s="125" t="s">
        <v>49</v>
      </c>
      <c r="B120" s="123">
        <v>2</v>
      </c>
      <c r="C120" s="123">
        <v>3.15</v>
      </c>
      <c r="D120" s="111">
        <v>4.55</v>
      </c>
      <c r="E120" s="112"/>
      <c r="F120" s="130">
        <v>14</v>
      </c>
      <c r="G120" s="131">
        <v>0.245</v>
      </c>
      <c r="H120" s="88">
        <f t="shared" ref="H120:H123" si="36">B120*C120*D120*F120*G120</f>
        <v>98.320949999999996</v>
      </c>
      <c r="I120" s="71"/>
      <c r="J120" s="88"/>
      <c r="K120" s="88"/>
      <c r="L120" s="124">
        <f>H120</f>
        <v>98.320949999999996</v>
      </c>
      <c r="M120" s="88"/>
      <c r="N120" s="88"/>
      <c r="O120" s="88">
        <f t="shared" ref="O120:O123" si="37">SUM(J120:N120)</f>
        <v>98.320949999999996</v>
      </c>
      <c r="P120" s="31"/>
      <c r="Q120" s="89"/>
      <c r="R120" s="90"/>
      <c r="T120" s="90"/>
      <c r="U120" s="20"/>
      <c r="V120" s="20"/>
      <c r="AB120" s="90"/>
      <c r="AC120" s="91"/>
    </row>
    <row r="121" spans="1:29" ht="15" customHeight="1" x14ac:dyDescent="0.25">
      <c r="A121" s="125" t="s">
        <v>50</v>
      </c>
      <c r="B121" s="123">
        <v>2</v>
      </c>
      <c r="C121" s="123">
        <v>0.5</v>
      </c>
      <c r="D121" s="111">
        <v>5.6</v>
      </c>
      <c r="E121" s="112"/>
      <c r="F121" s="130">
        <v>14</v>
      </c>
      <c r="G121" s="131">
        <v>0.245</v>
      </c>
      <c r="H121" s="88">
        <f t="shared" si="36"/>
        <v>19.207999999999998</v>
      </c>
      <c r="I121" s="71"/>
      <c r="J121" s="88"/>
      <c r="K121" s="88"/>
      <c r="L121" s="124">
        <f>H121</f>
        <v>19.207999999999998</v>
      </c>
      <c r="M121" s="88"/>
      <c r="N121" s="88"/>
      <c r="O121" s="88">
        <f t="shared" si="37"/>
        <v>19.207999999999998</v>
      </c>
      <c r="P121" s="31"/>
      <c r="Q121" s="89"/>
      <c r="R121" s="90"/>
      <c r="T121" s="90"/>
      <c r="U121" s="20"/>
      <c r="V121" s="20"/>
      <c r="AB121" s="90"/>
      <c r="AC121" s="91"/>
    </row>
    <row r="122" spans="1:29" ht="15" customHeight="1" x14ac:dyDescent="0.25">
      <c r="A122" s="125" t="s">
        <v>51</v>
      </c>
      <c r="B122" s="123">
        <v>2</v>
      </c>
      <c r="C122" s="123"/>
      <c r="D122" s="111">
        <v>30.5</v>
      </c>
      <c r="E122" s="112"/>
      <c r="F122" s="130">
        <v>14</v>
      </c>
      <c r="G122" s="131">
        <v>0.245</v>
      </c>
      <c r="H122" s="88">
        <f>B122*D122*F122*G122</f>
        <v>209.23</v>
      </c>
      <c r="I122" s="71"/>
      <c r="J122" s="88"/>
      <c r="K122" s="88"/>
      <c r="L122" s="124">
        <f>H122</f>
        <v>209.23</v>
      </c>
      <c r="M122" s="88"/>
      <c r="N122" s="88"/>
      <c r="O122" s="88">
        <f t="shared" si="37"/>
        <v>209.23</v>
      </c>
      <c r="P122" s="31"/>
      <c r="Q122" s="89"/>
      <c r="R122" s="90"/>
      <c r="T122" s="90"/>
      <c r="U122" s="20"/>
      <c r="V122" s="20"/>
      <c r="AB122" s="90"/>
      <c r="AC122" s="91"/>
    </row>
    <row r="123" spans="1:29" ht="15" customHeight="1" x14ac:dyDescent="0.25">
      <c r="A123" s="125" t="s">
        <v>52</v>
      </c>
      <c r="B123" s="123">
        <v>2</v>
      </c>
      <c r="C123" s="123">
        <v>0.9</v>
      </c>
      <c r="D123" s="111">
        <v>11.12</v>
      </c>
      <c r="E123" s="112"/>
      <c r="F123" s="130">
        <v>14</v>
      </c>
      <c r="G123" s="131">
        <v>0.245</v>
      </c>
      <c r="H123" s="88">
        <f t="shared" si="36"/>
        <v>68.654879999999991</v>
      </c>
      <c r="I123" s="71"/>
      <c r="J123" s="88"/>
      <c r="K123" s="88"/>
      <c r="L123" s="124">
        <f>H123</f>
        <v>68.654879999999991</v>
      </c>
      <c r="M123" s="88"/>
      <c r="N123" s="88"/>
      <c r="O123" s="88">
        <f t="shared" si="37"/>
        <v>68.654879999999991</v>
      </c>
      <c r="P123" s="31"/>
      <c r="Q123" s="89"/>
      <c r="R123" s="90"/>
      <c r="T123" s="90"/>
      <c r="U123" s="20"/>
      <c r="V123" s="20"/>
      <c r="AB123" s="90"/>
      <c r="AC123" s="91"/>
    </row>
    <row r="124" spans="1:29" ht="15" customHeight="1" x14ac:dyDescent="0.2">
      <c r="A124" s="51" t="s">
        <v>62</v>
      </c>
      <c r="B124" s="52"/>
      <c r="C124" s="52"/>
      <c r="D124" s="52"/>
      <c r="E124" s="52"/>
      <c r="F124" s="52"/>
      <c r="G124" s="52"/>
      <c r="H124" s="53"/>
      <c r="I124" s="54">
        <f t="shared" ref="I124:N124" si="38">SUM(I120:I123)</f>
        <v>0</v>
      </c>
      <c r="J124" s="54">
        <f t="shared" si="38"/>
        <v>0</v>
      </c>
      <c r="K124" s="54">
        <f t="shared" si="38"/>
        <v>0</v>
      </c>
      <c r="L124" s="54">
        <f t="shared" si="38"/>
        <v>395.41382999999996</v>
      </c>
      <c r="M124" s="54">
        <f t="shared" si="38"/>
        <v>0</v>
      </c>
      <c r="N124" s="54">
        <f t="shared" si="38"/>
        <v>0</v>
      </c>
      <c r="O124" s="55">
        <f>TRUNC(SUM(I124:N124),2)</f>
        <v>395.41</v>
      </c>
      <c r="P124" s="31"/>
      <c r="Q124" s="31"/>
    </row>
  </sheetData>
  <autoFilter ref="A1:T72" xr:uid="{00000000-0009-0000-0000-000001000000}"/>
  <mergeCells count="180">
    <mergeCell ref="D120:E120"/>
    <mergeCell ref="D121:E121"/>
    <mergeCell ref="D122:E122"/>
    <mergeCell ref="D123:E123"/>
    <mergeCell ref="D115:E115"/>
    <mergeCell ref="F115:G115"/>
    <mergeCell ref="J118:K118"/>
    <mergeCell ref="L118:N118"/>
    <mergeCell ref="D119:E119"/>
    <mergeCell ref="J119:K119"/>
    <mergeCell ref="L119:N119"/>
    <mergeCell ref="D112:E112"/>
    <mergeCell ref="F112:G112"/>
    <mergeCell ref="D113:E113"/>
    <mergeCell ref="F113:G113"/>
    <mergeCell ref="D114:E114"/>
    <mergeCell ref="F114:G114"/>
    <mergeCell ref="D110:E110"/>
    <mergeCell ref="F110:G110"/>
    <mergeCell ref="J110:K110"/>
    <mergeCell ref="L110:N110"/>
    <mergeCell ref="D111:E111"/>
    <mergeCell ref="F111:G111"/>
    <mergeCell ref="D101:E101"/>
    <mergeCell ref="F101:G101"/>
    <mergeCell ref="D102:E102"/>
    <mergeCell ref="F102:G102"/>
    <mergeCell ref="J109:K109"/>
    <mergeCell ref="L109:N109"/>
    <mergeCell ref="D98:E98"/>
    <mergeCell ref="F98:G98"/>
    <mergeCell ref="D99:E99"/>
    <mergeCell ref="F99:G99"/>
    <mergeCell ref="D100:E100"/>
    <mergeCell ref="F100:G100"/>
    <mergeCell ref="B96:E96"/>
    <mergeCell ref="F96:G96"/>
    <mergeCell ref="J96:K96"/>
    <mergeCell ref="L96:N96"/>
    <mergeCell ref="D97:E97"/>
    <mergeCell ref="F97:G97"/>
    <mergeCell ref="J97:K97"/>
    <mergeCell ref="L97:N97"/>
    <mergeCell ref="B83:C83"/>
    <mergeCell ref="D83:E83"/>
    <mergeCell ref="F83:G83"/>
    <mergeCell ref="J94:K94"/>
    <mergeCell ref="L94:N94"/>
    <mergeCell ref="B95:E95"/>
    <mergeCell ref="F95:G95"/>
    <mergeCell ref="J95:K95"/>
    <mergeCell ref="L95:N95"/>
    <mergeCell ref="B81:E81"/>
    <mergeCell ref="F81:G81"/>
    <mergeCell ref="J81:K81"/>
    <mergeCell ref="L81:N81"/>
    <mergeCell ref="B82:C82"/>
    <mergeCell ref="D82:E82"/>
    <mergeCell ref="F82:G82"/>
    <mergeCell ref="J82:K82"/>
    <mergeCell ref="L82:N82"/>
    <mergeCell ref="B76:C76"/>
    <mergeCell ref="D76:E76"/>
    <mergeCell ref="F76:G76"/>
    <mergeCell ref="J79:K79"/>
    <mergeCell ref="L79:N79"/>
    <mergeCell ref="B80:E80"/>
    <mergeCell ref="F80:G80"/>
    <mergeCell ref="J80:K80"/>
    <mergeCell ref="L80:N80"/>
    <mergeCell ref="J73:K73"/>
    <mergeCell ref="L73:N73"/>
    <mergeCell ref="B74:E74"/>
    <mergeCell ref="F74:G74"/>
    <mergeCell ref="J74:K74"/>
    <mergeCell ref="B75:C75"/>
    <mergeCell ref="D75:E75"/>
    <mergeCell ref="F75:G75"/>
    <mergeCell ref="J75:K75"/>
    <mergeCell ref="B69:C69"/>
    <mergeCell ref="D69:E69"/>
    <mergeCell ref="F69:G69"/>
    <mergeCell ref="J69:K69"/>
    <mergeCell ref="B70:C70"/>
    <mergeCell ref="D70:E70"/>
    <mergeCell ref="F70:G70"/>
    <mergeCell ref="B59:C59"/>
    <mergeCell ref="D59:E59"/>
    <mergeCell ref="F59:G59"/>
    <mergeCell ref="J67:K67"/>
    <mergeCell ref="L67:N67"/>
    <mergeCell ref="B68:E68"/>
    <mergeCell ref="F68:G68"/>
    <mergeCell ref="J68:K68"/>
    <mergeCell ref="J56:K56"/>
    <mergeCell ref="L56:N56"/>
    <mergeCell ref="B57:E57"/>
    <mergeCell ref="F57:G57"/>
    <mergeCell ref="J57:K57"/>
    <mergeCell ref="B58:C58"/>
    <mergeCell ref="D58:E58"/>
    <mergeCell ref="F58:G58"/>
    <mergeCell ref="J58:K58"/>
    <mergeCell ref="B52:C52"/>
    <mergeCell ref="D52:E52"/>
    <mergeCell ref="F52:G52"/>
    <mergeCell ref="J52:K52"/>
    <mergeCell ref="L52:N52"/>
    <mergeCell ref="B53:C53"/>
    <mergeCell ref="D53:E53"/>
    <mergeCell ref="F53:G53"/>
    <mergeCell ref="J50:K50"/>
    <mergeCell ref="L50:N50"/>
    <mergeCell ref="B51:E51"/>
    <mergeCell ref="F51:G51"/>
    <mergeCell ref="J51:K51"/>
    <mergeCell ref="L51:N51"/>
    <mergeCell ref="B46:C46"/>
    <mergeCell ref="D46:E46"/>
    <mergeCell ref="F46:G46"/>
    <mergeCell ref="J46:K46"/>
    <mergeCell ref="L46:N46"/>
    <mergeCell ref="B47:C47"/>
    <mergeCell ref="D47:E47"/>
    <mergeCell ref="F47:G47"/>
    <mergeCell ref="J44:K44"/>
    <mergeCell ref="L44:N44"/>
    <mergeCell ref="B45:E45"/>
    <mergeCell ref="F45:G45"/>
    <mergeCell ref="J45:K45"/>
    <mergeCell ref="L45:N45"/>
    <mergeCell ref="B40:C40"/>
    <mergeCell ref="D40:E40"/>
    <mergeCell ref="F40:G40"/>
    <mergeCell ref="J40:K40"/>
    <mergeCell ref="L40:N40"/>
    <mergeCell ref="B41:C41"/>
    <mergeCell ref="D41:E41"/>
    <mergeCell ref="F41:G41"/>
    <mergeCell ref="B35:C35"/>
    <mergeCell ref="D35:E35"/>
    <mergeCell ref="F35:G35"/>
    <mergeCell ref="J38:K38"/>
    <mergeCell ref="L38:N38"/>
    <mergeCell ref="B39:E39"/>
    <mergeCell ref="F39:G39"/>
    <mergeCell ref="J39:K39"/>
    <mergeCell ref="L39:N39"/>
    <mergeCell ref="B33:E33"/>
    <mergeCell ref="F33:G33"/>
    <mergeCell ref="J33:K33"/>
    <mergeCell ref="L33:N33"/>
    <mergeCell ref="B34:C34"/>
    <mergeCell ref="D34:E34"/>
    <mergeCell ref="F34:G34"/>
    <mergeCell ref="J34:K34"/>
    <mergeCell ref="L34:N34"/>
    <mergeCell ref="J26:K26"/>
    <mergeCell ref="L26:N26"/>
    <mergeCell ref="J29:K29"/>
    <mergeCell ref="L29:N29"/>
    <mergeCell ref="J32:K32"/>
    <mergeCell ref="L32:N32"/>
    <mergeCell ref="M12:M15"/>
    <mergeCell ref="N12:N15"/>
    <mergeCell ref="O12:O15"/>
    <mergeCell ref="J16:K16"/>
    <mergeCell ref="L16:N16"/>
    <mergeCell ref="J21:K21"/>
    <mergeCell ref="L21:N21"/>
    <mergeCell ref="J7:K7"/>
    <mergeCell ref="J8:K8"/>
    <mergeCell ref="J9:K9"/>
    <mergeCell ref="J10:K10"/>
    <mergeCell ref="A11:O11"/>
    <mergeCell ref="A12:H15"/>
    <mergeCell ref="I12:I15"/>
    <mergeCell ref="J12:J15"/>
    <mergeCell ref="K12:K15"/>
    <mergeCell ref="L12:L15"/>
  </mergeCells>
  <pageMargins left="0.19685039370078741" right="0.19685039370078741" top="0.59055118110236227" bottom="0.59055118110236227" header="0.31496062992125984" footer="0.31496062992125984"/>
  <pageSetup paperSize="9" scale="55" orientation="landscape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M.CÁLCULO</vt:lpstr>
      <vt:lpstr>M.CÁLCULO!Area_de_impressao</vt:lpstr>
      <vt:lpstr>M.CÁLCULO!Titulos_de_impressao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Kriger</dc:creator>
  <cp:lastModifiedBy>Junior Kriger</cp:lastModifiedBy>
  <dcterms:created xsi:type="dcterms:W3CDTF">2021-11-29T13:08:22Z</dcterms:created>
  <dcterms:modified xsi:type="dcterms:W3CDTF">2021-11-29T13:08:40Z</dcterms:modified>
</cp:coreProperties>
</file>